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2233\Desktop\"/>
    </mc:Choice>
  </mc:AlternateContent>
  <xr:revisionPtr revIDLastSave="0" documentId="13_ncr:1_{9CE11CA7-92E1-4F4F-A3CD-913CFE320905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出産関係給付金計算" sheetId="3" r:id="rId1"/>
    <sheet name="標準報酬月額算出" sheetId="8" r:id="rId2"/>
  </sheets>
  <definedNames>
    <definedName name="_xlnm._FilterDatabase" localSheetId="0" hidden="1">出産関係給付金計算!$D$6:$G$9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3" l="1"/>
  <c r="H74" i="8" s="1"/>
  <c r="H78" i="8" l="1"/>
  <c r="F69" i="8"/>
  <c r="F68" i="8"/>
  <c r="F67" i="8"/>
  <c r="F70" i="8" l="1"/>
  <c r="D15" i="3"/>
  <c r="F74" i="8" s="1"/>
  <c r="F76" i="8" s="1"/>
  <c r="F78" i="8" s="1"/>
  <c r="F80" i="8" s="1"/>
  <c r="F14" i="3"/>
  <c r="D14" i="3"/>
  <c r="F13" i="3"/>
  <c r="D13" i="3"/>
  <c r="H76" i="8" l="1"/>
  <c r="D24" i="3"/>
  <c r="F6" i="8"/>
  <c r="D30" i="3" l="1"/>
  <c r="D27" i="3"/>
  <c r="D28" i="3" l="1"/>
  <c r="D29" i="3"/>
  <c r="F52" i="8"/>
  <c r="F48" i="8"/>
  <c r="F44" i="8"/>
  <c r="F40" i="8"/>
  <c r="F54" i="8"/>
  <c r="F50" i="8"/>
  <c r="F46" i="8"/>
  <c r="F42" i="8"/>
  <c r="F49" i="8"/>
  <c r="F41" i="8"/>
  <c r="F55" i="8"/>
  <c r="F39" i="8"/>
  <c r="F53" i="8"/>
  <c r="F45" i="8"/>
  <c r="F51" i="8"/>
  <c r="F47" i="8"/>
  <c r="F43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7" i="8"/>
  <c r="F25" i="3" l="1"/>
  <c r="F60" i="8"/>
  <c r="D21" i="3" l="1"/>
  <c r="D22" i="3" s="1"/>
  <c r="D23" i="3" s="1"/>
  <c r="F21" i="3" l="1"/>
  <c r="F31" i="3" s="1"/>
</calcChain>
</file>

<file path=xl/sharedStrings.xml><?xml version="1.0" encoding="utf-8"?>
<sst xmlns="http://schemas.openxmlformats.org/spreadsheetml/2006/main" count="118" uniqueCount="57">
  <si>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</si>
  <si>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</si>
  <si>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</si>
  <si>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円未満</t>
  </si>
  <si>
    <t>入力箇所</t>
    <rPh sb="0" eb="2">
      <t>ニュウリョク</t>
    </rPh>
    <rPh sb="2" eb="4">
      <t>カショ</t>
    </rPh>
    <phoneticPr fontId="1"/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</si>
  <si>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</si>
  <si>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</si>
  <si>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</si>
  <si>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</si>
  <si>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育児休業期間</t>
    <rPh sb="0" eb="2">
      <t>イクジ</t>
    </rPh>
    <rPh sb="2" eb="4">
      <t>キュウギョウ</t>
    </rPh>
    <rPh sb="4" eb="6">
      <t>キカン</t>
    </rPh>
    <phoneticPr fontId="1"/>
  </si>
  <si>
    <t>出産予定日</t>
    <rPh sb="0" eb="2">
      <t>シュッサン</t>
    </rPh>
    <rPh sb="2" eb="5">
      <t>ヨテイビ</t>
    </rPh>
    <phoneticPr fontId="1"/>
  </si>
  <si>
    <t>育児休業の予定</t>
    <rPh sb="0" eb="2">
      <t>イクジ</t>
    </rPh>
    <rPh sb="2" eb="4">
      <t>キュウギョウ</t>
    </rPh>
    <rPh sb="5" eb="7">
      <t>ヨテイ</t>
    </rPh>
    <phoneticPr fontId="1"/>
  </si>
  <si>
    <t>任意の復帰日</t>
    <rPh sb="0" eb="2">
      <t>ニンイ</t>
    </rPh>
    <rPh sb="3" eb="5">
      <t>フッキ</t>
    </rPh>
    <rPh sb="5" eb="6">
      <t>ビ</t>
    </rPh>
    <phoneticPr fontId="1"/>
  </si>
  <si>
    <t>産前休業期間</t>
    <rPh sb="0" eb="2">
      <t>サンゼン</t>
    </rPh>
    <rPh sb="2" eb="4">
      <t>キュウギョウ</t>
    </rPh>
    <rPh sb="4" eb="6">
      <t>キカン</t>
    </rPh>
    <phoneticPr fontId="1"/>
  </si>
  <si>
    <t>産後休業期間</t>
    <rPh sb="0" eb="2">
      <t>サンゴ</t>
    </rPh>
    <rPh sb="2" eb="4">
      <t>キュウギョウ</t>
    </rPh>
    <rPh sb="4" eb="6">
      <t>キカン</t>
    </rPh>
    <phoneticPr fontId="1"/>
  </si>
  <si>
    <t>～</t>
    <phoneticPr fontId="1"/>
  </si>
  <si>
    <t>賃金日額</t>
    <rPh sb="0" eb="2">
      <t>チンギン</t>
    </rPh>
    <rPh sb="2" eb="4">
      <t>ニチガク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</si>
  <si>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</si>
  <si>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</si>
  <si>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</si>
  <si>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</si>
  <si>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t>２．産前産後休業・育児休業期間</t>
    <rPh sb="2" eb="4">
      <t>サンゼン</t>
    </rPh>
    <rPh sb="4" eb="6">
      <t>サンゴ</t>
    </rPh>
    <rPh sb="6" eb="8">
      <t>キュウギョウ</t>
    </rPh>
    <rPh sb="9" eb="11">
      <t>イクジ</t>
    </rPh>
    <rPh sb="11" eb="13">
      <t>キュウギョウ</t>
    </rPh>
    <rPh sb="13" eb="15">
      <t>キカン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</si>
  <si>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</si>
  <si>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出産手当金</t>
    <rPh sb="0" eb="2">
      <t>シュッサン</t>
    </rPh>
    <rPh sb="2" eb="4">
      <t>テアテ</t>
    </rPh>
    <rPh sb="4" eb="5">
      <t>キン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</si>
  <si>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</si>
  <si>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標準報酬日額</t>
    <rPh sb="0" eb="2">
      <t>ヒョウジュン</t>
    </rPh>
    <rPh sb="2" eb="4">
      <t>ホウシュウ</t>
    </rPh>
    <rPh sb="4" eb="6">
      <t>ニチガク</t>
    </rPh>
    <phoneticPr fontId="1"/>
  </si>
  <si>
    <t>支給日数</t>
    <rPh sb="0" eb="2">
      <t>シキュウ</t>
    </rPh>
    <rPh sb="2" eb="4">
      <t>ニッスウ</t>
    </rPh>
    <phoneticPr fontId="1"/>
  </si>
  <si>
    <t>支給日額</t>
    <rPh sb="0" eb="2">
      <t>シキュウ</t>
    </rPh>
    <rPh sb="2" eb="4">
      <t>ニチガク</t>
    </rPh>
    <phoneticPr fontId="1"/>
  </si>
  <si>
    <t>支給額</t>
    <rPh sb="0" eb="3">
      <t>シキュウガク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</si>
  <si>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</si>
  <si>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</si>
  <si>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育児休業給付金</t>
    <rPh sb="0" eb="2">
      <t>イクジ</t>
    </rPh>
    <rPh sb="2" eb="4">
      <t>キュウギョウ</t>
    </rPh>
    <rPh sb="4" eb="6">
      <t>キュウフ</t>
    </rPh>
    <rPh sb="6" eb="7">
      <t>キン</t>
    </rPh>
    <phoneticPr fontId="1"/>
  </si>
  <si>
    <t>①1～180日</t>
    <rPh sb="6" eb="7">
      <t>ニチ</t>
    </rPh>
    <phoneticPr fontId="1"/>
  </si>
  <si>
    <t>②181日～</t>
    <rPh sb="4" eb="5">
      <t>ニチ</t>
    </rPh>
    <phoneticPr fontId="1"/>
  </si>
  <si>
    <t>賃金日額</t>
    <rPh sb="0" eb="2">
      <t>チンギン</t>
    </rPh>
    <rPh sb="2" eb="4">
      <t>ニチガク</t>
    </rPh>
    <phoneticPr fontId="1"/>
  </si>
  <si>
    <t>支給日額①</t>
    <rPh sb="0" eb="2">
      <t>シキュウ</t>
    </rPh>
    <rPh sb="2" eb="4">
      <t>ニチガク</t>
    </rPh>
    <phoneticPr fontId="1"/>
  </si>
  <si>
    <t>　　　　　　②</t>
    <phoneticPr fontId="1"/>
  </si>
  <si>
    <t>支給条件</t>
    <rPh sb="0" eb="2">
      <t>シキュウ</t>
    </rPh>
    <rPh sb="2" eb="4">
      <t>ジョウケン</t>
    </rPh>
    <phoneticPr fontId="1"/>
  </si>
  <si>
    <t>給付金の種類</t>
    <rPh sb="0" eb="3">
      <t>キュウフキン</t>
    </rPh>
    <rPh sb="4" eb="6">
      <t>シュルイ</t>
    </rPh>
    <phoneticPr fontId="1"/>
  </si>
  <si>
    <t>産科医療補償制度対象の場合</t>
    <phoneticPr fontId="1"/>
  </si>
  <si>
    <t>給付の支給率</t>
    <rPh sb="0" eb="2">
      <t>キュウフ</t>
    </rPh>
    <rPh sb="3" eb="6">
      <t>シキュウリツ</t>
    </rPh>
    <phoneticPr fontId="1"/>
  </si>
  <si>
    <r>
      <t>支給合計額（</t>
    </r>
    <r>
      <rPr>
        <sz val="10"/>
        <color theme="1"/>
        <rFont val="ＭＳ Ｐゴシック"/>
        <family val="3"/>
        <charset val="128"/>
        <scheme val="minor"/>
      </rPr>
      <t>出産育児一時金・出産手当金・育児休業給付金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</si>
  <si>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３．出産育児一時金・出産手当金・育児休業給付金</t>
    <phoneticPr fontId="1"/>
  </si>
  <si>
    <t>産休・育休期間および出産育児一時金・出産手当金・育児休業給付金算出表</t>
    <rPh sb="0" eb="1">
      <t>サン</t>
    </rPh>
    <rPh sb="1" eb="2">
      <t>キュウ</t>
    </rPh>
    <rPh sb="3" eb="5">
      <t>イクキュウ</t>
    </rPh>
    <rPh sb="5" eb="7">
      <t>キカン</t>
    </rPh>
    <rPh sb="31" eb="33">
      <t>サンシュツ</t>
    </rPh>
    <rPh sb="33" eb="34">
      <t>ヒョウ</t>
    </rPh>
    <phoneticPr fontId="1"/>
  </si>
  <si>
    <t>子供が１歳の時点で復帰</t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</si>
  <si>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</si>
  <si>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</si>
  <si>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支給日数計算</t>
    <rPh sb="0" eb="2">
      <t>シキュウ</t>
    </rPh>
    <rPh sb="2" eb="4">
      <t>ニッスウ</t>
    </rPh>
    <rPh sb="4" eb="6">
      <t>ケイサン</t>
    </rPh>
    <phoneticPr fontId="1"/>
  </si>
  <si>
    <t>～</t>
    <phoneticPr fontId="1"/>
  </si>
  <si>
    <t>支給月数</t>
    <rPh sb="0" eb="2">
      <t>シキュウ</t>
    </rPh>
    <rPh sb="2" eb="3">
      <t>ツキ</t>
    </rPh>
    <rPh sb="3" eb="4">
      <t>スウ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</si>
  <si>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</si>
  <si>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</si>
  <si>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ヵ月（</t>
    <rPh sb="1" eb="2">
      <t>ゲツ</t>
    </rPh>
    <phoneticPr fontId="1"/>
  </si>
  <si>
    <t>支給日数（端数）</t>
    <rPh sb="0" eb="2">
      <t>シキュウ</t>
    </rPh>
    <rPh sb="2" eb="4">
      <t>ニッスウ</t>
    </rPh>
    <rPh sb="5" eb="7">
      <t>ハスウ</t>
    </rPh>
    <phoneticPr fontId="1"/>
  </si>
  <si>
    <t>育休端数期間</t>
    <rPh sb="0" eb="2">
      <t>イクキュウ</t>
    </rPh>
    <rPh sb="2" eb="4">
      <t>ハスウ</t>
    </rPh>
    <rPh sb="4" eb="6">
      <t>キカン</t>
    </rPh>
    <phoneticPr fontId="1"/>
  </si>
  <si>
    <t>～</t>
    <phoneticPr fontId="1"/>
  </si>
  <si>
    <t>令和１年８月１日現在（毎年更新）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マイトシ</t>
    </rPh>
    <rPh sb="13" eb="15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</si>
</sst>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0" fillId="0" borderId="0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2" borderId="0" xfId="0" applyNumberFormat="1" applyFill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14" fontId="0" fillId="0" borderId="7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0" fillId="0" borderId="25" xfId="0" applyBorder="1">
      <alignment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left" vertical="center"/>
    </xf>
    <xf numFmtId="9" fontId="0" fillId="0" borderId="27" xfId="0" applyNumberFormat="1" applyBorder="1" applyAlignment="1">
      <alignment horizontal="center" vertical="center"/>
    </xf>
    <xf numFmtId="177" fontId="0" fillId="2" borderId="13" xfId="0" applyNumberForma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2" borderId="18" xfId="0" applyNumberForma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3"/>
  <sheetViews>
    <sheetView tabSelected="1" workbookViewId="0">
      <selection activeCell="K8" sqref="K8"/>
    </sheetView>
  </sheetViews>
  <sheetFormatPr defaultRowHeight="13.2" x14ac:dyDescent="0.2"/>
  <cols>
    <col min="1" max="1" width="3.21875" customWidth="1"/>
    <col min="2" max="2" width="16.21875" customWidth="1"/>
    <col min="3" max="3" width="14.21875" customWidth="1"/>
    <col min="4" max="4" width="14.6640625" style="5" customWidth="1"/>
    <col min="5" max="5" width="5.77734375" style="5" customWidth="1"/>
    <col min="6" max="6" width="14.6640625" style="5" customWidth="1"/>
    <col min="7" max="7" width="5" customWidth="1"/>
    <col min="8" max="8" width="4.21875" style="2" customWidth="1"/>
  </cols>
  <sheetData>
    <row r="1" spans="1:8" ht="23.25" customHeight="1" x14ac:dyDescent="0.2">
      <c r="A1" s="9" t="s">
        <v>43</v>
      </c>
    </row>
    <row r="2" spans="1:8" ht="15" customHeight="1" x14ac:dyDescent="0.2">
      <c r="A2" s="9"/>
    </row>
    <row r="3" spans="1:8" x14ac:dyDescent="0.2">
      <c r="D3" s="72" t="s">
        <v>4</v>
      </c>
      <c r="E3" s="72"/>
      <c r="F3" s="26"/>
      <c r="G3" s="7"/>
      <c r="H3" s="4"/>
    </row>
    <row r="4" spans="1:8" ht="21.75" customHeight="1" x14ac:dyDescent="0.2">
      <c r="A4" s="18" t="s">
        <v>0</v>
      </c>
    </row>
    <row r="5" spans="1:8" ht="9" customHeight="1" x14ac:dyDescent="0.2"/>
    <row r="6" spans="1:8" ht="21.75" customHeight="1" x14ac:dyDescent="0.2">
      <c r="B6" s="58" t="s">
        <v>10</v>
      </c>
      <c r="C6" s="59"/>
      <c r="D6" s="75">
        <v>43556</v>
      </c>
      <c r="E6" s="76"/>
      <c r="F6" s="20"/>
    </row>
    <row r="7" spans="1:8" ht="21.75" customHeight="1" x14ac:dyDescent="0.2">
      <c r="B7" s="28" t="s">
        <v>11</v>
      </c>
      <c r="C7" s="29"/>
      <c r="D7" s="73" t="s">
        <v>44</v>
      </c>
      <c r="E7" s="74"/>
      <c r="F7" s="21"/>
    </row>
    <row r="8" spans="1:8" ht="21.75" customHeight="1" x14ac:dyDescent="0.2">
      <c r="B8" s="27"/>
      <c r="C8" s="30" t="s">
        <v>12</v>
      </c>
      <c r="D8" s="62"/>
      <c r="E8" s="63"/>
      <c r="F8" s="22"/>
    </row>
    <row r="9" spans="1:8" ht="21.75" customHeight="1" x14ac:dyDescent="0.2">
      <c r="B9" s="60" t="s">
        <v>45</v>
      </c>
      <c r="C9" s="61"/>
      <c r="D9" s="53">
        <v>300000</v>
      </c>
      <c r="E9" s="15" t="s">
        <v>1</v>
      </c>
      <c r="F9" s="23"/>
      <c r="G9" s="24"/>
      <c r="H9" s="25"/>
    </row>
    <row r="10" spans="1:8" ht="15.9" customHeight="1" x14ac:dyDescent="0.2"/>
    <row r="11" spans="1:8" ht="21.75" customHeight="1" x14ac:dyDescent="0.2">
      <c r="A11" s="39" t="s">
        <v>21</v>
      </c>
    </row>
    <row r="12" spans="1:8" ht="9" customHeight="1" x14ac:dyDescent="0.2"/>
    <row r="13" spans="1:8" ht="21.75" customHeight="1" x14ac:dyDescent="0.2">
      <c r="B13" s="58" t="s">
        <v>13</v>
      </c>
      <c r="C13" s="59"/>
      <c r="D13" s="33">
        <f>$D$6-41</f>
        <v>43515</v>
      </c>
      <c r="E13" s="31" t="s">
        <v>15</v>
      </c>
      <c r="F13" s="32">
        <f>$D$6</f>
        <v>43556</v>
      </c>
    </row>
    <row r="14" spans="1:8" ht="21.75" customHeight="1" x14ac:dyDescent="0.2">
      <c r="B14" s="60" t="s">
        <v>14</v>
      </c>
      <c r="C14" s="61"/>
      <c r="D14" s="36">
        <f>$D$6+1</f>
        <v>43557</v>
      </c>
      <c r="E14" s="34" t="s">
        <v>15</v>
      </c>
      <c r="F14" s="37">
        <f>$D$6+56</f>
        <v>43612</v>
      </c>
    </row>
    <row r="15" spans="1:8" ht="21.75" customHeight="1" x14ac:dyDescent="0.2">
      <c r="B15" s="13" t="s">
        <v>9</v>
      </c>
      <c r="C15" s="14"/>
      <c r="D15" s="36">
        <f>$D$6+57</f>
        <v>43613</v>
      </c>
      <c r="E15" s="34" t="s">
        <v>15</v>
      </c>
      <c r="F15" s="37">
        <f>IF($D$7="子供が１歳の時点で復帰",EDATE($D$6,12)-1,$D$8-1)</f>
        <v>43921</v>
      </c>
    </row>
    <row r="16" spans="1:8" ht="15.9" customHeight="1" x14ac:dyDescent="0.2"/>
    <row r="17" spans="1:7" ht="21.75" customHeight="1" x14ac:dyDescent="0.2">
      <c r="A17" s="18" t="s">
        <v>42</v>
      </c>
    </row>
    <row r="18" spans="1:7" ht="9" customHeight="1" x14ac:dyDescent="0.2"/>
    <row r="19" spans="1:7" ht="21.75" customHeight="1" x14ac:dyDescent="0.2">
      <c r="B19" s="40" t="s">
        <v>38</v>
      </c>
      <c r="C19" s="64" t="s">
        <v>37</v>
      </c>
      <c r="D19" s="65"/>
      <c r="E19" s="66"/>
      <c r="F19" s="80" t="s">
        <v>28</v>
      </c>
      <c r="G19" s="81"/>
    </row>
    <row r="20" spans="1:7" ht="21.75" customHeight="1" x14ac:dyDescent="0.2">
      <c r="B20" s="54" t="s">
        <v>22</v>
      </c>
      <c r="C20" s="10" t="s">
        <v>39</v>
      </c>
      <c r="D20" s="41"/>
      <c r="E20" s="42"/>
      <c r="F20" s="41">
        <v>420000</v>
      </c>
      <c r="G20" s="11" t="s">
        <v>29</v>
      </c>
    </row>
    <row r="21" spans="1:7" ht="21.75" customHeight="1" x14ac:dyDescent="0.2">
      <c r="B21" s="68" t="s">
        <v>23</v>
      </c>
      <c r="C21" s="10" t="s">
        <v>24</v>
      </c>
      <c r="D21" s="17">
        <f>標準報酬月額算出!$F$60</f>
        <v>300000</v>
      </c>
      <c r="E21" s="44" t="s">
        <v>29</v>
      </c>
      <c r="F21" s="82">
        <f>D23*D24</f>
        <v>653366</v>
      </c>
      <c r="G21" s="84" t="s">
        <v>29</v>
      </c>
    </row>
    <row r="22" spans="1:7" ht="21.75" customHeight="1" x14ac:dyDescent="0.2">
      <c r="B22" s="69"/>
      <c r="C22" s="48" t="s">
        <v>25</v>
      </c>
      <c r="D22" s="49">
        <f>(ROUND(D21/30,-1))</f>
        <v>10000</v>
      </c>
      <c r="E22" s="50" t="s">
        <v>29</v>
      </c>
      <c r="F22" s="83"/>
      <c r="G22" s="85"/>
    </row>
    <row r="23" spans="1:7" ht="21.75" customHeight="1" x14ac:dyDescent="0.2">
      <c r="B23" s="69"/>
      <c r="C23" s="48" t="s">
        <v>27</v>
      </c>
      <c r="D23" s="49">
        <f>ROUND((D22/3)*2,0)</f>
        <v>6667</v>
      </c>
      <c r="E23" s="50" t="s">
        <v>29</v>
      </c>
      <c r="F23" s="83"/>
      <c r="G23" s="85"/>
    </row>
    <row r="24" spans="1:7" ht="21.75" customHeight="1" x14ac:dyDescent="0.2">
      <c r="B24" s="70"/>
      <c r="C24" s="12" t="s">
        <v>26</v>
      </c>
      <c r="D24" s="16">
        <f>DATEDIF($D$13,$F$14,"d")+1</f>
        <v>98</v>
      </c>
      <c r="E24" s="43" t="s">
        <v>30</v>
      </c>
      <c r="F24" s="83"/>
      <c r="G24" s="85"/>
    </row>
    <row r="25" spans="1:7" ht="21.75" customHeight="1" x14ac:dyDescent="0.2">
      <c r="B25" s="68" t="s">
        <v>31</v>
      </c>
      <c r="C25" s="58" t="s">
        <v>40</v>
      </c>
      <c r="D25" s="38" t="s">
        <v>32</v>
      </c>
      <c r="E25" s="45">
        <v>0.67</v>
      </c>
      <c r="F25" s="82">
        <f>IF(D30&lt;=180,D28*D30,(D28*180)+(D30-180)*D29)</f>
        <v>1821000</v>
      </c>
      <c r="G25" s="84" t="s">
        <v>29</v>
      </c>
    </row>
    <row r="26" spans="1:7" ht="21.75" customHeight="1" x14ac:dyDescent="0.2">
      <c r="B26" s="69"/>
      <c r="C26" s="67"/>
      <c r="D26" s="51" t="s">
        <v>33</v>
      </c>
      <c r="E26" s="52">
        <v>0.5</v>
      </c>
      <c r="F26" s="83"/>
      <c r="G26" s="85"/>
    </row>
    <row r="27" spans="1:7" ht="21.75" customHeight="1" x14ac:dyDescent="0.2">
      <c r="B27" s="69"/>
      <c r="C27" s="48" t="s">
        <v>34</v>
      </c>
      <c r="D27" s="49">
        <f>標準報酬月額算出!F70</f>
        <v>10000</v>
      </c>
      <c r="E27" s="50" t="s">
        <v>29</v>
      </c>
      <c r="F27" s="83"/>
      <c r="G27" s="85"/>
    </row>
    <row r="28" spans="1:7" ht="21.75" customHeight="1" x14ac:dyDescent="0.2">
      <c r="B28" s="69"/>
      <c r="C28" s="12" t="s">
        <v>35</v>
      </c>
      <c r="D28" s="16">
        <f>ROUNDDOWN(D27*E25,0)</f>
        <v>6700</v>
      </c>
      <c r="E28" s="43" t="s">
        <v>29</v>
      </c>
      <c r="F28" s="83"/>
      <c r="G28" s="85"/>
    </row>
    <row r="29" spans="1:7" ht="21.75" customHeight="1" x14ac:dyDescent="0.2">
      <c r="B29" s="69"/>
      <c r="C29" s="48" t="s">
        <v>36</v>
      </c>
      <c r="D29" s="49">
        <f>ROUNDDOWN(D27*E26,0)</f>
        <v>5000</v>
      </c>
      <c r="E29" s="50" t="s">
        <v>29</v>
      </c>
      <c r="F29" s="83"/>
      <c r="G29" s="85"/>
    </row>
    <row r="30" spans="1:7" ht="21.75" customHeight="1" thickBot="1" x14ac:dyDescent="0.25">
      <c r="B30" s="71"/>
      <c r="C30" s="12" t="s">
        <v>26</v>
      </c>
      <c r="D30" s="47">
        <f>IF($D$7="子供が１歳の時点で復帰",標準報酬月額算出!H76+標準報酬月額算出!F80-1,標準報酬月額算出!H76+標準報酬月額算出!F80)</f>
        <v>303</v>
      </c>
      <c r="E30" s="43" t="s">
        <v>30</v>
      </c>
      <c r="F30" s="83"/>
      <c r="G30" s="85"/>
    </row>
    <row r="31" spans="1:7" ht="31.5" customHeight="1" thickTop="1" x14ac:dyDescent="0.2">
      <c r="B31" s="77" t="s">
        <v>41</v>
      </c>
      <c r="C31" s="78"/>
      <c r="D31" s="78"/>
      <c r="E31" s="79"/>
      <c r="F31" s="46">
        <f>SUM(F20:F30)</f>
        <v>2894366</v>
      </c>
      <c r="G31" s="35" t="s">
        <v>29</v>
      </c>
    </row>
    <row r="32" spans="1:7" ht="15.9" customHeight="1" x14ac:dyDescent="0.2"/>
    <row r="33" ht="15.9" customHeight="1" x14ac:dyDescent="0.2"/>
  </sheetData>
  <mergeCells count="18">
    <mergeCell ref="B31:E31"/>
    <mergeCell ref="F19:G19"/>
    <mergeCell ref="F21:F24"/>
    <mergeCell ref="G21:G24"/>
    <mergeCell ref="F25:F30"/>
    <mergeCell ref="G25:G30"/>
    <mergeCell ref="D3:E3"/>
    <mergeCell ref="B6:C6"/>
    <mergeCell ref="B9:C9"/>
    <mergeCell ref="D7:E7"/>
    <mergeCell ref="D6:E6"/>
    <mergeCell ref="B13:C13"/>
    <mergeCell ref="B14:C14"/>
    <mergeCell ref="D8:E8"/>
    <mergeCell ref="C19:E19"/>
    <mergeCell ref="C25:C26"/>
    <mergeCell ref="B21:B24"/>
    <mergeCell ref="B25:B30"/>
  </mergeCells>
  <phoneticPr fontId="1"/>
  <dataValidations count="1">
    <dataValidation type="list" allowBlank="1" showInputMessage="1" showErrorMessage="1" sqref="D7" xr:uid="{00000000-0002-0000-0000-000000000000}">
      <formula1>"子供が１歳の時点で復帰,任意で復帰日を設定"</formula1>
    </dataValidation>
  </dataValidations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"/>
  <sheetViews>
    <sheetView topLeftCell="A56" workbookViewId="0">
      <selection activeCell="K68" sqref="K68"/>
    </sheetView>
  </sheetViews>
  <sheetFormatPr defaultRowHeight="13.2" x14ac:dyDescent="0.2"/>
  <cols>
    <col min="1" max="1" width="16" customWidth="1"/>
    <col min="2" max="2" width="11.21875" customWidth="1"/>
    <col min="3" max="3" width="5" style="1" customWidth="1"/>
    <col min="4" max="4" width="11.21875" customWidth="1"/>
    <col min="5" max="5" width="6.44140625" customWidth="1"/>
    <col min="6" max="8" width="12.33203125" customWidth="1"/>
  </cols>
  <sheetData>
    <row r="1" spans="1:6" x14ac:dyDescent="0.2">
      <c r="A1" t="s">
        <v>8</v>
      </c>
    </row>
    <row r="4" spans="1:6" x14ac:dyDescent="0.2">
      <c r="A4" s="1" t="s">
        <v>2</v>
      </c>
      <c r="B4" s="86" t="s">
        <v>5</v>
      </c>
      <c r="C4" s="86"/>
      <c r="D4" s="86"/>
    </row>
    <row r="5" spans="1:6" x14ac:dyDescent="0.2">
      <c r="B5" s="1" t="s">
        <v>6</v>
      </c>
      <c r="D5" s="1" t="s">
        <v>3</v>
      </c>
    </row>
    <row r="6" spans="1:6" x14ac:dyDescent="0.2">
      <c r="A6">
        <v>58000</v>
      </c>
      <c r="B6" s="3"/>
      <c r="C6" s="3"/>
      <c r="D6" s="3">
        <v>63000</v>
      </c>
      <c r="F6">
        <f>IF(出産関係給付金計算!$D$9&lt;標準報酬月額算出!D6,標準報酬月額算出!A6,0)</f>
        <v>0</v>
      </c>
    </row>
    <row r="7" spans="1:6" x14ac:dyDescent="0.2">
      <c r="A7">
        <v>68000</v>
      </c>
      <c r="B7" s="3">
        <v>63000</v>
      </c>
      <c r="C7" s="3"/>
      <c r="D7" s="3">
        <v>73000</v>
      </c>
      <c r="F7">
        <f>IF(AND(出産関係給付金計算!$D$9&gt;=B7,出産関係給付金計算!$D$9&lt;標準報酬月額算出!D7),標準報酬月額算出!A7,0)</f>
        <v>0</v>
      </c>
    </row>
    <row r="8" spans="1:6" x14ac:dyDescent="0.2">
      <c r="A8">
        <v>78000</v>
      </c>
      <c r="B8" s="3">
        <v>73000</v>
      </c>
      <c r="C8" s="3"/>
      <c r="D8" s="3">
        <v>83000</v>
      </c>
      <c r="F8">
        <f>IF(AND(出産関係給付金計算!$D$9&gt;=B8,出産関係給付金計算!$D$9&lt;標準報酬月額算出!D8),標準報酬月額算出!A8,0)</f>
        <v>0</v>
      </c>
    </row>
    <row r="9" spans="1:6" x14ac:dyDescent="0.2">
      <c r="A9">
        <v>88000</v>
      </c>
      <c r="B9" s="3">
        <v>83000</v>
      </c>
      <c r="C9" s="3"/>
      <c r="D9" s="3">
        <v>93000</v>
      </c>
      <c r="F9">
        <f>IF(AND(出産関係給付金計算!$D$9&gt;=B9,出産関係給付金計算!$D$9&lt;標準報酬月額算出!D9),標準報酬月額算出!A9,0)</f>
        <v>0</v>
      </c>
    </row>
    <row r="10" spans="1:6" x14ac:dyDescent="0.2">
      <c r="A10">
        <v>98000</v>
      </c>
      <c r="B10">
        <v>93000</v>
      </c>
      <c r="C10" s="1" t="s">
        <v>7</v>
      </c>
      <c r="D10">
        <v>101000</v>
      </c>
      <c r="F10">
        <f>IF(AND(出産関係給付金計算!$D$9&gt;=B10,出産関係給付金計算!$D$9&lt;標準報酬月額算出!D10),標準報酬月額算出!A10,0)</f>
        <v>0</v>
      </c>
    </row>
    <row r="11" spans="1:6" x14ac:dyDescent="0.2">
      <c r="A11">
        <v>104000</v>
      </c>
      <c r="B11">
        <v>101000</v>
      </c>
      <c r="C11" s="1" t="s">
        <v>7</v>
      </c>
      <c r="D11">
        <v>107000</v>
      </c>
      <c r="F11">
        <f>IF(AND(出産関係給付金計算!$D$9&gt;=B11,出産関係給付金計算!$D$9&lt;標準報酬月額算出!D11),標準報酬月額算出!A11,0)</f>
        <v>0</v>
      </c>
    </row>
    <row r="12" spans="1:6" x14ac:dyDescent="0.2">
      <c r="A12">
        <v>110000</v>
      </c>
      <c r="B12">
        <v>107000</v>
      </c>
      <c r="C12" s="1" t="s">
        <v>7</v>
      </c>
      <c r="D12">
        <v>114000</v>
      </c>
      <c r="F12">
        <f>IF(AND(出産関係給付金計算!$D$9&gt;=B12,出産関係給付金計算!$D$9&lt;標準報酬月額算出!D12),標準報酬月額算出!A12,0)</f>
        <v>0</v>
      </c>
    </row>
    <row r="13" spans="1:6" x14ac:dyDescent="0.2">
      <c r="A13">
        <v>118000</v>
      </c>
      <c r="B13">
        <v>114000</v>
      </c>
      <c r="C13" s="1" t="s">
        <v>7</v>
      </c>
      <c r="D13">
        <v>122000</v>
      </c>
      <c r="F13">
        <f>IF(AND(出産関係給付金計算!$D$9&gt;=B13,出産関係給付金計算!$D$9&lt;標準報酬月額算出!D13),標準報酬月額算出!A13,0)</f>
        <v>0</v>
      </c>
    </row>
    <row r="14" spans="1:6" x14ac:dyDescent="0.2">
      <c r="A14">
        <v>126000</v>
      </c>
      <c r="B14">
        <v>122000</v>
      </c>
      <c r="C14" s="1" t="s">
        <v>7</v>
      </c>
      <c r="D14">
        <v>130000</v>
      </c>
      <c r="F14">
        <f>IF(AND(出産関係給付金計算!$D$9&gt;=B14,出産関係給付金計算!$D$9&lt;標準報酬月額算出!D14),標準報酬月額算出!A14,0)</f>
        <v>0</v>
      </c>
    </row>
    <row r="15" spans="1:6" x14ac:dyDescent="0.2">
      <c r="A15">
        <v>134000</v>
      </c>
      <c r="B15">
        <v>130000</v>
      </c>
      <c r="C15" s="1" t="s">
        <v>7</v>
      </c>
      <c r="D15">
        <v>138000</v>
      </c>
      <c r="F15">
        <f>IF(AND(出産関係給付金計算!$D$9&gt;=B15,出産関係給付金計算!$D$9&lt;標準報酬月額算出!D15),標準報酬月額算出!A15,0)</f>
        <v>0</v>
      </c>
    </row>
    <row r="16" spans="1:6" x14ac:dyDescent="0.2">
      <c r="A16">
        <v>142000</v>
      </c>
      <c r="B16">
        <v>138000</v>
      </c>
      <c r="C16" s="1" t="s">
        <v>7</v>
      </c>
      <c r="D16">
        <v>146000</v>
      </c>
      <c r="F16">
        <f>IF(AND(出産関係給付金計算!$D$9&gt;=B16,出産関係給付金計算!$D$9&lt;標準報酬月額算出!D16),標準報酬月額算出!A16,0)</f>
        <v>0</v>
      </c>
    </row>
    <row r="17" spans="1:6" x14ac:dyDescent="0.2">
      <c r="A17">
        <v>150000</v>
      </c>
      <c r="B17">
        <v>146000</v>
      </c>
      <c r="C17" s="1" t="s">
        <v>7</v>
      </c>
      <c r="D17">
        <v>155000</v>
      </c>
      <c r="F17">
        <f>IF(AND(出産関係給付金計算!$D$9&gt;=B17,出産関係給付金計算!$D$9&lt;標準報酬月額算出!D17),標準報酬月額算出!A17,0)</f>
        <v>0</v>
      </c>
    </row>
    <row r="18" spans="1:6" x14ac:dyDescent="0.2">
      <c r="A18">
        <v>160000</v>
      </c>
      <c r="B18">
        <v>155000</v>
      </c>
      <c r="C18" s="1" t="s">
        <v>7</v>
      </c>
      <c r="D18">
        <v>165000</v>
      </c>
      <c r="F18">
        <f>IF(AND(出産関係給付金計算!$D$9&gt;=B18,出産関係給付金計算!$D$9&lt;標準報酬月額算出!D18),標準報酬月額算出!A18,0)</f>
        <v>0</v>
      </c>
    </row>
    <row r="19" spans="1:6" x14ac:dyDescent="0.2">
      <c r="A19">
        <v>170000</v>
      </c>
      <c r="B19">
        <v>165000</v>
      </c>
      <c r="C19" s="1" t="s">
        <v>7</v>
      </c>
      <c r="D19">
        <v>175000</v>
      </c>
      <c r="F19">
        <f>IF(AND(出産関係給付金計算!$D$9&gt;=B19,出産関係給付金計算!$D$9&lt;標準報酬月額算出!D19),標準報酬月額算出!A19,0)</f>
        <v>0</v>
      </c>
    </row>
    <row r="20" spans="1:6" x14ac:dyDescent="0.2">
      <c r="A20">
        <v>180000</v>
      </c>
      <c r="B20">
        <v>175000</v>
      </c>
      <c r="C20" s="1" t="s">
        <v>7</v>
      </c>
      <c r="D20">
        <v>185000</v>
      </c>
      <c r="F20">
        <f>IF(AND(出産関係給付金計算!$D$9&gt;=B20,出産関係給付金計算!$D$9&lt;標準報酬月額算出!D20),標準報酬月額算出!A20,0)</f>
        <v>0</v>
      </c>
    </row>
    <row r="21" spans="1:6" x14ac:dyDescent="0.2">
      <c r="A21">
        <v>190000</v>
      </c>
      <c r="B21">
        <v>185000</v>
      </c>
      <c r="C21" s="1" t="s">
        <v>7</v>
      </c>
      <c r="D21">
        <v>195000</v>
      </c>
      <c r="F21">
        <f>IF(AND(出産関係給付金計算!$D$9&gt;=B21,出産関係給付金計算!$D$9&lt;標準報酬月額算出!D21),標準報酬月額算出!A21,0)</f>
        <v>0</v>
      </c>
    </row>
    <row r="22" spans="1:6" x14ac:dyDescent="0.2">
      <c r="A22">
        <v>200000</v>
      </c>
      <c r="B22">
        <v>195000</v>
      </c>
      <c r="C22" s="1" t="s">
        <v>7</v>
      </c>
      <c r="D22">
        <v>210000</v>
      </c>
      <c r="F22">
        <f>IF(AND(出産関係給付金計算!$D$9&gt;=B22,出産関係給付金計算!$D$9&lt;標準報酬月額算出!D22),標準報酬月額算出!A22,0)</f>
        <v>0</v>
      </c>
    </row>
    <row r="23" spans="1:6" x14ac:dyDescent="0.2">
      <c r="A23">
        <v>220000</v>
      </c>
      <c r="B23">
        <v>210000</v>
      </c>
      <c r="C23" s="1" t="s">
        <v>7</v>
      </c>
      <c r="D23">
        <v>230000</v>
      </c>
      <c r="F23">
        <f>IF(AND(出産関係給付金計算!$D$9&gt;=B23,出産関係給付金計算!$D$9&lt;標準報酬月額算出!D23),標準報酬月額算出!A23,0)</f>
        <v>0</v>
      </c>
    </row>
    <row r="24" spans="1:6" x14ac:dyDescent="0.2">
      <c r="A24">
        <v>240000</v>
      </c>
      <c r="B24">
        <v>230000</v>
      </c>
      <c r="C24" s="1" t="s">
        <v>7</v>
      </c>
      <c r="D24">
        <v>250000</v>
      </c>
      <c r="F24">
        <f>IF(AND(出産関係給付金計算!$D$9&gt;=B24,出産関係給付金計算!$D$9&lt;標準報酬月額算出!D24),標準報酬月額算出!A24,0)</f>
        <v>0</v>
      </c>
    </row>
    <row r="25" spans="1:6" x14ac:dyDescent="0.2">
      <c r="A25">
        <v>260000</v>
      </c>
      <c r="B25">
        <v>250000</v>
      </c>
      <c r="C25" s="1" t="s">
        <v>7</v>
      </c>
      <c r="D25">
        <v>270000</v>
      </c>
      <c r="F25">
        <f>IF(AND(出産関係給付金計算!$D$9&gt;=B25,出産関係給付金計算!$D$9&lt;標準報酬月額算出!D25),標準報酬月額算出!A25,0)</f>
        <v>0</v>
      </c>
    </row>
    <row r="26" spans="1:6" x14ac:dyDescent="0.2">
      <c r="A26">
        <v>280000</v>
      </c>
      <c r="B26">
        <v>270000</v>
      </c>
      <c r="C26" s="1" t="s">
        <v>7</v>
      </c>
      <c r="D26">
        <v>290000</v>
      </c>
      <c r="F26">
        <f>IF(AND(出産関係給付金計算!$D$9&gt;=B26,出産関係給付金計算!$D$9&lt;標準報酬月額算出!D26),標準報酬月額算出!A26,0)</f>
        <v>0</v>
      </c>
    </row>
    <row r="27" spans="1:6" x14ac:dyDescent="0.2">
      <c r="A27">
        <v>300000</v>
      </c>
      <c r="B27">
        <v>290000</v>
      </c>
      <c r="C27" s="1" t="s">
        <v>7</v>
      </c>
      <c r="D27">
        <v>310000</v>
      </c>
      <c r="F27">
        <f>IF(AND(出産関係給付金計算!$D$9&gt;=B27,出産関係給付金計算!$D$9&lt;標準報酬月額算出!D27),標準報酬月額算出!A27,0)</f>
        <v>300000</v>
      </c>
    </row>
    <row r="28" spans="1:6" x14ac:dyDescent="0.2">
      <c r="A28">
        <v>320000</v>
      </c>
      <c r="B28">
        <v>310000</v>
      </c>
      <c r="C28" s="1" t="s">
        <v>7</v>
      </c>
      <c r="D28">
        <v>330000</v>
      </c>
      <c r="F28">
        <f>IF(AND(出産関係給付金計算!$D$9&gt;=B28,出産関係給付金計算!$D$9&lt;標準報酬月額算出!D28),標準報酬月額算出!A28,0)</f>
        <v>0</v>
      </c>
    </row>
    <row r="29" spans="1:6" x14ac:dyDescent="0.2">
      <c r="A29">
        <v>340000</v>
      </c>
      <c r="B29">
        <v>330000</v>
      </c>
      <c r="C29" s="1" t="s">
        <v>7</v>
      </c>
      <c r="D29">
        <v>350000</v>
      </c>
      <c r="F29">
        <f>IF(AND(出産関係給付金計算!$D$9&gt;=B29,出産関係給付金計算!$D$9&lt;標準報酬月額算出!D29),標準報酬月額算出!A29,0)</f>
        <v>0</v>
      </c>
    </row>
    <row r="30" spans="1:6" x14ac:dyDescent="0.2">
      <c r="A30">
        <v>360000</v>
      </c>
      <c r="B30">
        <v>350000</v>
      </c>
      <c r="C30" s="1" t="s">
        <v>7</v>
      </c>
      <c r="D30">
        <v>370000</v>
      </c>
      <c r="F30">
        <f>IF(AND(出産関係給付金計算!$D$9&gt;=B30,出産関係給付金計算!$D$9&lt;標準報酬月額算出!D30),標準報酬月額算出!A30,0)</f>
        <v>0</v>
      </c>
    </row>
    <row r="31" spans="1:6" x14ac:dyDescent="0.2">
      <c r="A31">
        <v>380000</v>
      </c>
      <c r="B31">
        <v>370000</v>
      </c>
      <c r="C31" s="1" t="s">
        <v>7</v>
      </c>
      <c r="D31">
        <v>395000</v>
      </c>
      <c r="F31">
        <f>IF(AND(出産関係給付金計算!$D$9&gt;=B31,出産関係給付金計算!$D$9&lt;標準報酬月額算出!D31),標準報酬月額算出!A31,0)</f>
        <v>0</v>
      </c>
    </row>
    <row r="32" spans="1:6" x14ac:dyDescent="0.2">
      <c r="A32">
        <v>410000</v>
      </c>
      <c r="B32">
        <v>395000</v>
      </c>
      <c r="C32" s="1" t="s">
        <v>7</v>
      </c>
      <c r="D32">
        <v>425000</v>
      </c>
      <c r="F32">
        <f>IF(AND(出産関係給付金計算!$D$9&gt;=B32,出産関係給付金計算!$D$9&lt;標準報酬月額算出!D32),標準報酬月額算出!A32,0)</f>
        <v>0</v>
      </c>
    </row>
    <row r="33" spans="1:6" x14ac:dyDescent="0.2">
      <c r="A33">
        <v>440000</v>
      </c>
      <c r="B33">
        <v>425000</v>
      </c>
      <c r="C33" s="1" t="s">
        <v>7</v>
      </c>
      <c r="D33">
        <v>455000</v>
      </c>
      <c r="F33">
        <f>IF(AND(出産関係給付金計算!$D$9&gt;=B33,出産関係給付金計算!$D$9&lt;標準報酬月額算出!D33),標準報酬月額算出!A33,0)</f>
        <v>0</v>
      </c>
    </row>
    <row r="34" spans="1:6" x14ac:dyDescent="0.2">
      <c r="A34">
        <v>470000</v>
      </c>
      <c r="B34">
        <v>455000</v>
      </c>
      <c r="C34" s="1" t="s">
        <v>7</v>
      </c>
      <c r="D34">
        <v>485000</v>
      </c>
      <c r="F34">
        <f>IF(AND(出産関係給付金計算!$D$9&gt;=B34,出産関係給付金計算!$D$9&lt;標準報酬月額算出!D34),標準報酬月額算出!A34,0)</f>
        <v>0</v>
      </c>
    </row>
    <row r="35" spans="1:6" x14ac:dyDescent="0.2">
      <c r="A35">
        <v>500000</v>
      </c>
      <c r="B35">
        <v>485000</v>
      </c>
      <c r="C35" s="1" t="s">
        <v>7</v>
      </c>
      <c r="D35">
        <v>515000</v>
      </c>
      <c r="F35">
        <f>IF(AND(出産関係給付金計算!$D$9&gt;=B35,出産関係給付金計算!$D$9&lt;標準報酬月額算出!D35),標準報酬月額算出!A35,0)</f>
        <v>0</v>
      </c>
    </row>
    <row r="36" spans="1:6" x14ac:dyDescent="0.2">
      <c r="A36">
        <v>530000</v>
      </c>
      <c r="B36">
        <v>515000</v>
      </c>
      <c r="C36" s="1" t="s">
        <v>7</v>
      </c>
      <c r="D36">
        <v>545000</v>
      </c>
      <c r="F36">
        <f>IF(AND(出産関係給付金計算!$D$9&gt;=B36,出産関係給付金計算!$D$9&lt;標準報酬月額算出!D36),標準報酬月額算出!A36,0)</f>
        <v>0</v>
      </c>
    </row>
    <row r="37" spans="1:6" x14ac:dyDescent="0.2">
      <c r="A37">
        <v>560000</v>
      </c>
      <c r="B37">
        <v>545000</v>
      </c>
      <c r="C37" s="1" t="s">
        <v>7</v>
      </c>
      <c r="D37">
        <v>575000</v>
      </c>
      <c r="F37">
        <f>IF(AND(出産関係給付金計算!$D$9&gt;=B37,出産関係給付金計算!$D$9&lt;標準報酬月額算出!D37),標準報酬月額算出!A37,0)</f>
        <v>0</v>
      </c>
    </row>
    <row r="38" spans="1:6" x14ac:dyDescent="0.2">
      <c r="A38">
        <v>590000</v>
      </c>
      <c r="B38">
        <v>575000</v>
      </c>
      <c r="C38" s="1" t="s">
        <v>7</v>
      </c>
      <c r="D38">
        <v>605000</v>
      </c>
      <c r="F38">
        <f>IF(AND(出産関係給付金計算!$D$9&gt;=B38,出産関係給付金計算!$D$9&lt;標準報酬月額算出!D38),標準報酬月額算出!A38,0)</f>
        <v>0</v>
      </c>
    </row>
    <row r="39" spans="1:6" x14ac:dyDescent="0.2">
      <c r="A39">
        <v>620000</v>
      </c>
      <c r="B39">
        <v>605000</v>
      </c>
      <c r="C39" s="1" t="s">
        <v>7</v>
      </c>
      <c r="D39">
        <v>635000</v>
      </c>
      <c r="F39">
        <f>IF(AND(出産関係給付金計算!$D$9&gt;=B39,出産関係給付金計算!$D$9&lt;標準報酬月額算出!D39),標準報酬月額算出!A39,0)</f>
        <v>0</v>
      </c>
    </row>
    <row r="40" spans="1:6" x14ac:dyDescent="0.2">
      <c r="A40">
        <v>650000</v>
      </c>
      <c r="B40">
        <v>635000</v>
      </c>
      <c r="C40" s="19" t="s">
        <v>7</v>
      </c>
      <c r="D40">
        <v>665000</v>
      </c>
      <c r="F40">
        <f>IF(AND(出産関係給付金計算!$D$9&gt;=B40,出産関係給付金計算!$D$9&lt;標準報酬月額算出!D40),標準報酬月額算出!A40,0)</f>
        <v>0</v>
      </c>
    </row>
    <row r="41" spans="1:6" x14ac:dyDescent="0.2">
      <c r="A41">
        <v>680000</v>
      </c>
      <c r="B41">
        <v>665000</v>
      </c>
      <c r="C41" s="19" t="s">
        <v>7</v>
      </c>
      <c r="D41">
        <v>695000</v>
      </c>
      <c r="F41">
        <f>IF(AND(出産関係給付金計算!$D$9&gt;=B41,出産関係給付金計算!$D$9&lt;標準報酬月額算出!D41),標準報酬月額算出!A41,0)</f>
        <v>0</v>
      </c>
    </row>
    <row r="42" spans="1:6" x14ac:dyDescent="0.2">
      <c r="A42">
        <v>710000</v>
      </c>
      <c r="B42">
        <v>695000</v>
      </c>
      <c r="C42" s="19" t="s">
        <v>7</v>
      </c>
      <c r="D42">
        <v>730000</v>
      </c>
      <c r="F42">
        <f>IF(AND(出産関係給付金計算!$D$9&gt;=B42,出産関係給付金計算!$D$9&lt;標準報酬月額算出!D42),標準報酬月額算出!A42,0)</f>
        <v>0</v>
      </c>
    </row>
    <row r="43" spans="1:6" x14ac:dyDescent="0.2">
      <c r="A43">
        <v>750000</v>
      </c>
      <c r="B43">
        <v>730000</v>
      </c>
      <c r="C43" s="19" t="s">
        <v>7</v>
      </c>
      <c r="D43">
        <v>770000</v>
      </c>
      <c r="F43">
        <f>IF(AND(出産関係給付金計算!$D$9&gt;=B43,出産関係給付金計算!$D$9&lt;標準報酬月額算出!D43),標準報酬月額算出!A43,0)</f>
        <v>0</v>
      </c>
    </row>
    <row r="44" spans="1:6" x14ac:dyDescent="0.2">
      <c r="A44">
        <v>790000</v>
      </c>
      <c r="B44">
        <v>770000</v>
      </c>
      <c r="C44" s="19" t="s">
        <v>7</v>
      </c>
      <c r="D44">
        <v>810000</v>
      </c>
      <c r="F44">
        <f>IF(AND(出産関係給付金計算!$D$9&gt;=B44,出産関係給付金計算!$D$9&lt;標準報酬月額算出!D44),標準報酬月額算出!A44,0)</f>
        <v>0</v>
      </c>
    </row>
    <row r="45" spans="1:6" x14ac:dyDescent="0.2">
      <c r="A45">
        <v>830000</v>
      </c>
      <c r="B45">
        <v>810000</v>
      </c>
      <c r="C45" s="19" t="s">
        <v>7</v>
      </c>
      <c r="D45">
        <v>855000</v>
      </c>
      <c r="F45">
        <f>IF(AND(出産関係給付金計算!$D$9&gt;=B45,出産関係給付金計算!$D$9&lt;標準報酬月額算出!D45),標準報酬月額算出!A45,0)</f>
        <v>0</v>
      </c>
    </row>
    <row r="46" spans="1:6" x14ac:dyDescent="0.2">
      <c r="A46">
        <v>880000</v>
      </c>
      <c r="B46">
        <v>855000</v>
      </c>
      <c r="C46" s="19" t="s">
        <v>7</v>
      </c>
      <c r="D46">
        <v>905000</v>
      </c>
      <c r="F46">
        <f>IF(AND(出産関係給付金計算!$D$9&gt;=B46,出産関係給付金計算!$D$9&lt;標準報酬月額算出!D46),標準報酬月額算出!A46,0)</f>
        <v>0</v>
      </c>
    </row>
    <row r="47" spans="1:6" x14ac:dyDescent="0.2">
      <c r="A47">
        <v>930000</v>
      </c>
      <c r="B47">
        <v>905000</v>
      </c>
      <c r="C47" s="19" t="s">
        <v>7</v>
      </c>
      <c r="D47">
        <v>955000</v>
      </c>
      <c r="F47">
        <f>IF(AND(出産関係給付金計算!$D$9&gt;=B47,出産関係給付金計算!$D$9&lt;標準報酬月額算出!D47),標準報酬月額算出!A47,0)</f>
        <v>0</v>
      </c>
    </row>
    <row r="48" spans="1:6" x14ac:dyDescent="0.2">
      <c r="A48">
        <v>980000</v>
      </c>
      <c r="B48">
        <v>955000</v>
      </c>
      <c r="C48" s="19" t="s">
        <v>7</v>
      </c>
      <c r="D48">
        <v>1005000</v>
      </c>
      <c r="F48">
        <f>IF(AND(出産関係給付金計算!$D$9&gt;=B48,出産関係給付金計算!$D$9&lt;標準報酬月額算出!D48),標準報酬月額算出!A48,0)</f>
        <v>0</v>
      </c>
    </row>
    <row r="49" spans="1:10" x14ac:dyDescent="0.2">
      <c r="A49">
        <v>1030000</v>
      </c>
      <c r="B49">
        <v>1005000</v>
      </c>
      <c r="C49" s="19" t="s">
        <v>7</v>
      </c>
      <c r="D49">
        <v>1055000</v>
      </c>
      <c r="F49">
        <f>IF(AND(出産関係給付金計算!$D$9&gt;=B49,出産関係給付金計算!$D$9&lt;標準報酬月額算出!D49),標準報酬月額算出!A49,0)</f>
        <v>0</v>
      </c>
    </row>
    <row r="50" spans="1:10" x14ac:dyDescent="0.2">
      <c r="A50">
        <v>1090000</v>
      </c>
      <c r="B50">
        <v>1055000</v>
      </c>
      <c r="C50" s="19" t="s">
        <v>7</v>
      </c>
      <c r="D50">
        <v>1115000</v>
      </c>
      <c r="F50">
        <f>IF(AND(出産関係給付金計算!$D$9&gt;=B50,出産関係給付金計算!$D$9&lt;標準報酬月額算出!D50),標準報酬月額算出!A50,0)</f>
        <v>0</v>
      </c>
    </row>
    <row r="51" spans="1:10" x14ac:dyDescent="0.2">
      <c r="A51">
        <v>1150000</v>
      </c>
      <c r="B51">
        <v>1115000</v>
      </c>
      <c r="C51" s="19" t="s">
        <v>7</v>
      </c>
      <c r="D51">
        <v>1175000</v>
      </c>
      <c r="F51">
        <f>IF(AND(出産関係給付金計算!$D$9&gt;=B51,出産関係給付金計算!$D$9&lt;標準報酬月額算出!D51),標準報酬月額算出!A51,0)</f>
        <v>0</v>
      </c>
    </row>
    <row r="52" spans="1:10" x14ac:dyDescent="0.2">
      <c r="A52">
        <v>1210000</v>
      </c>
      <c r="B52">
        <v>1175000</v>
      </c>
      <c r="C52" s="19" t="s">
        <v>7</v>
      </c>
      <c r="D52">
        <v>1235000</v>
      </c>
      <c r="F52">
        <f>IF(AND(出産関係給付金計算!$D$9&gt;=B52,出産関係給付金計算!$D$9&lt;標準報酬月額算出!D52),標準報酬月額算出!A52,0)</f>
        <v>0</v>
      </c>
    </row>
    <row r="53" spans="1:10" x14ac:dyDescent="0.2">
      <c r="A53">
        <v>1270000</v>
      </c>
      <c r="B53">
        <v>1235000</v>
      </c>
      <c r="C53" s="19" t="s">
        <v>7</v>
      </c>
      <c r="D53">
        <v>1295000</v>
      </c>
      <c r="F53">
        <f>IF(AND(出産関係給付金計算!$D$9&gt;=B53,出産関係給付金計算!$D$9&lt;標準報酬月額算出!D53),標準報酬月額算出!A53,0)</f>
        <v>0</v>
      </c>
    </row>
    <row r="54" spans="1:10" x14ac:dyDescent="0.2">
      <c r="A54">
        <v>1330000</v>
      </c>
      <c r="B54">
        <v>1295000</v>
      </c>
      <c r="C54" s="19" t="s">
        <v>7</v>
      </c>
      <c r="D54">
        <v>1355000</v>
      </c>
      <c r="F54">
        <f>IF(AND(出産関係給付金計算!$D$9&gt;=B54,出産関係給付金計算!$D$9&lt;標準報酬月額算出!D54),標準報酬月額算出!A54,0)</f>
        <v>0</v>
      </c>
    </row>
    <row r="55" spans="1:10" x14ac:dyDescent="0.2">
      <c r="A55">
        <v>1390000</v>
      </c>
      <c r="B55">
        <v>1355000</v>
      </c>
      <c r="C55" s="19" t="s">
        <v>7</v>
      </c>
      <c r="F55">
        <f>IF(AND(出産関係給付金計算!$D$9&gt;=B55),標準報酬月額算出!A55,0)</f>
        <v>0</v>
      </c>
    </row>
    <row r="56" spans="1:10" x14ac:dyDescent="0.2">
      <c r="C56" s="19"/>
    </row>
    <row r="57" spans="1:10" x14ac:dyDescent="0.2">
      <c r="C57" s="19"/>
    </row>
    <row r="58" spans="1:10" x14ac:dyDescent="0.2">
      <c r="C58" s="19"/>
    </row>
    <row r="60" spans="1:10" x14ac:dyDescent="0.2">
      <c r="D60" s="87" t="s">
        <v>2</v>
      </c>
      <c r="E60" s="88"/>
      <c r="F60" s="13">
        <f>SUM(F6:F59)</f>
        <v>300000</v>
      </c>
      <c r="G60" s="15" t="s">
        <v>1</v>
      </c>
    </row>
    <row r="63" spans="1:10" x14ac:dyDescent="0.2">
      <c r="D63" t="s">
        <v>17</v>
      </c>
    </row>
    <row r="64" spans="1:10" x14ac:dyDescent="0.2">
      <c r="D64" t="s">
        <v>16</v>
      </c>
      <c r="E64" t="s">
        <v>18</v>
      </c>
      <c r="F64" s="6">
        <v>15140</v>
      </c>
      <c r="G64" s="90" t="s">
        <v>56</v>
      </c>
      <c r="H64" s="90"/>
      <c r="I64" s="90"/>
      <c r="J64" s="90"/>
    </row>
    <row r="65" spans="1:10" x14ac:dyDescent="0.2">
      <c r="E65" t="s">
        <v>19</v>
      </c>
      <c r="F65" s="6">
        <v>2500</v>
      </c>
      <c r="G65" s="90"/>
      <c r="H65" s="90"/>
      <c r="I65" s="90"/>
      <c r="J65" s="90"/>
    </row>
    <row r="67" spans="1:10" x14ac:dyDescent="0.2">
      <c r="F67">
        <f>IF(ROUNDDOWN(出産関係給付金計算!D9/30,0)&gt;=F64,F64,0)</f>
        <v>0</v>
      </c>
      <c r="G67" s="91"/>
      <c r="H67" s="86"/>
    </row>
    <row r="68" spans="1:10" x14ac:dyDescent="0.2">
      <c r="F68">
        <f>IF(ROUNDDOWN(出産関係給付金計算!D9/30,0)&lt;=F65,F65,0)</f>
        <v>0</v>
      </c>
      <c r="G68" s="86"/>
      <c r="H68" s="86"/>
    </row>
    <row r="69" spans="1:10" x14ac:dyDescent="0.2">
      <c r="F69">
        <f>IF(AND(ROUNDDOWN(出産関係給付金計算!D9/30,0)&gt;F65,ROUNDDOWN(出産関係給付金計算!D9/30,0)&lt;F64),ROUNDDOWN(出産関係給付金計算!D9/30,0),0)</f>
        <v>10000</v>
      </c>
      <c r="G69" s="86"/>
      <c r="H69" s="86"/>
    </row>
    <row r="70" spans="1:10" x14ac:dyDescent="0.2">
      <c r="D70" s="60" t="s">
        <v>20</v>
      </c>
      <c r="E70" s="89"/>
      <c r="F70" s="8">
        <f>SUM(F67:F69)</f>
        <v>10000</v>
      </c>
    </row>
    <row r="74" spans="1:10" x14ac:dyDescent="0.2">
      <c r="A74" t="s">
        <v>46</v>
      </c>
      <c r="B74" t="s">
        <v>47</v>
      </c>
      <c r="D74" t="s">
        <v>9</v>
      </c>
      <c r="F74" s="56">
        <f>出産関係給付金計算!D15</f>
        <v>43613</v>
      </c>
      <c r="G74" s="55" t="s">
        <v>48</v>
      </c>
      <c r="H74" s="56">
        <f>出産関係給付金計算!F15</f>
        <v>43921</v>
      </c>
    </row>
    <row r="76" spans="1:10" x14ac:dyDescent="0.2">
      <c r="D76" t="s">
        <v>49</v>
      </c>
      <c r="F76" s="57">
        <f>DATEDIF(F74,H74,"m")</f>
        <v>10</v>
      </c>
      <c r="G76" t="s">
        <v>52</v>
      </c>
      <c r="H76" s="55">
        <f>F76*30</f>
        <v>300</v>
      </c>
      <c r="I76" t="s">
        <v>51</v>
      </c>
    </row>
    <row r="77" spans="1:10" x14ac:dyDescent="0.2">
      <c r="C77" s="55"/>
      <c r="F77" s="57"/>
      <c r="H77" s="55"/>
    </row>
    <row r="78" spans="1:10" x14ac:dyDescent="0.2">
      <c r="D78" t="s">
        <v>54</v>
      </c>
      <c r="F78" s="56">
        <f>EDATE($F$74,F76)</f>
        <v>43918</v>
      </c>
      <c r="G78" s="55" t="s">
        <v>55</v>
      </c>
      <c r="H78" s="56">
        <f>H74</f>
        <v>43921</v>
      </c>
    </row>
    <row r="80" spans="1:10" x14ac:dyDescent="0.2">
      <c r="D80" t="s">
        <v>53</v>
      </c>
      <c r="F80" s="57">
        <f>DATEDIF(F78,H78,"d")+1</f>
        <v>4</v>
      </c>
      <c r="G80" t="s">
        <v>50</v>
      </c>
    </row>
  </sheetData>
  <mergeCells count="5">
    <mergeCell ref="B4:D4"/>
    <mergeCell ref="D60:E60"/>
    <mergeCell ref="D70:E70"/>
    <mergeCell ref="G64:J65"/>
    <mergeCell ref="G67:H6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出産関係給付金計算</vt:lpstr>
      <vt:lpstr>標準報酬月額算出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ws102233</cp:lastModifiedBy>
  <cp:lastPrinted>2019-01-28T02:07:27Z</cp:lastPrinted>
  <dcterms:created xsi:type="dcterms:W3CDTF">2016-11-16T07:33:36Z</dcterms:created>
  <dcterms:modified xsi:type="dcterms:W3CDTF">2019-08-21T02:17:26Z</dcterms:modified>
</cp:coreProperties>
</file>