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WS101243\Desktop\"/>
    </mc:Choice>
  </mc:AlternateContent>
  <xr:revisionPtr revIDLastSave="0" documentId="13_ncr:1_{4689229D-D964-4F93-8032-22727F9559B7}" xr6:coauthVersionLast="47" xr6:coauthVersionMax="47" xr10:uidLastSave="{00000000-0000-0000-0000-000000000000}"/>
  <bookViews>
    <workbookView xWindow="-120" yWindow="-120" windowWidth="20730" windowHeight="11160" xr2:uid="{00000000-000D-0000-FFFF-FFFF00000000}"/>
  </bookViews>
  <sheets>
    <sheet name="給与所得・公的年金所得算出" sheetId="1" r:id="rId1"/>
    <sheet name="計算シート（給与）" sheetId="3" r:id="rId2"/>
    <sheet name="計算シート（年金）" sheetId="2" r:id="rId3"/>
  </sheets>
  <calcPr calcId="181029"/>
</workbook>
</file>

<file path=xl/calcChain.xml><?xml version="1.0" encoding="utf-8"?>
<calcChain xmlns="http://schemas.openxmlformats.org/spreadsheetml/2006/main">
  <c r="E3" i="3" l="1"/>
  <c r="C21" i="3" l="1"/>
  <c r="C17" i="3"/>
  <c r="C20" i="3"/>
  <c r="C16" i="3"/>
  <c r="C18" i="3"/>
  <c r="C19" i="3"/>
  <c r="C22" i="3" l="1"/>
  <c r="F8" i="1" s="1"/>
  <c r="F7" i="2"/>
  <c r="N11" i="2" l="1"/>
  <c r="H11" i="2"/>
  <c r="B11" i="2"/>
  <c r="H30" i="2"/>
  <c r="F30" i="2"/>
  <c r="C30" i="2"/>
  <c r="F6" i="2" l="1"/>
  <c r="F5" i="2"/>
  <c r="H34" i="2" l="1"/>
  <c r="H31" i="2"/>
  <c r="H39" i="2"/>
  <c r="H35" i="2"/>
  <c r="F37" i="2"/>
  <c r="F33" i="2"/>
  <c r="C39" i="2"/>
  <c r="C35" i="2"/>
  <c r="C32" i="2"/>
  <c r="H38" i="2"/>
  <c r="F40" i="2"/>
  <c r="F36" i="2"/>
  <c r="F32" i="2"/>
  <c r="C38" i="2"/>
  <c r="C34" i="2"/>
  <c r="H37" i="2"/>
  <c r="H33" i="2"/>
  <c r="F39" i="2"/>
  <c r="F35" i="2"/>
  <c r="F31" i="2"/>
  <c r="C37" i="2"/>
  <c r="C33" i="2"/>
  <c r="H40" i="2"/>
  <c r="H36" i="2"/>
  <c r="H32" i="2"/>
  <c r="F38" i="2"/>
  <c r="F34" i="2"/>
  <c r="C40" i="2"/>
  <c r="C36" i="2"/>
  <c r="C31" i="2"/>
  <c r="F42" i="2" l="1"/>
  <c r="H42" i="2"/>
  <c r="C42" i="2"/>
  <c r="J42" i="2" l="1"/>
  <c r="C43" i="2" s="1"/>
  <c r="F17" i="1" l="1"/>
  <c r="F16" i="1"/>
</calcChain>
</file>

<file path=xl/sharedStrings.xml><?xml version="1.0" encoding="utf-8"?>
<sst xmlns="http://schemas.openxmlformats.org/spreadsheetml/2006/main" count="133" uniqueCount="66">
  <si>
    <t>円</t>
    <rPh sb="0" eb="1">
      <t>エン</t>
    </rPh>
    <phoneticPr fontId="1"/>
  </si>
  <si>
    <t>～</t>
  </si>
  <si>
    <t>公的年金等に係る雑所得・退職所得　算出表</t>
    <rPh sb="0" eb="2">
      <t>コウテキ</t>
    </rPh>
    <rPh sb="2" eb="4">
      <t>ネンキン</t>
    </rPh>
    <rPh sb="4" eb="5">
      <t>トウ</t>
    </rPh>
    <rPh sb="6" eb="7">
      <t>カカ</t>
    </rPh>
    <rPh sb="8" eb="11">
      <t>ザツショトク</t>
    </rPh>
    <rPh sb="12" eb="14">
      <t>タイショク</t>
    </rPh>
    <rPh sb="14" eb="16">
      <t>ショトク</t>
    </rPh>
    <rPh sb="17" eb="19">
      <t>サンシュツ</t>
    </rPh>
    <rPh sb="19" eb="20">
      <t>ヒョウ</t>
    </rPh>
    <phoneticPr fontId="1"/>
  </si>
  <si>
    <t>１．公的年金等に係る雑所得</t>
    <rPh sb="2" eb="4">
      <t>コウテキ</t>
    </rPh>
    <rPh sb="4" eb="6">
      <t>ネンキン</t>
    </rPh>
    <rPh sb="6" eb="7">
      <t>トウ</t>
    </rPh>
    <rPh sb="8" eb="9">
      <t>カカ</t>
    </rPh>
    <rPh sb="10" eb="13">
      <t>ザツショトク</t>
    </rPh>
    <phoneticPr fontId="1"/>
  </si>
  <si>
    <t>年齢（翌年１月１日現在の年齢）</t>
    <rPh sb="0" eb="2">
      <t>ネンレイ</t>
    </rPh>
    <phoneticPr fontId="1"/>
  </si>
  <si>
    <t>65歳以上</t>
    <rPh sb="2" eb="3">
      <t>サイ</t>
    </rPh>
    <rPh sb="3" eb="5">
      <t>イジョウ</t>
    </rPh>
    <phoneticPr fontId="1"/>
  </si>
  <si>
    <t>64歳以下</t>
    <rPh sb="2" eb="3">
      <t>サイ</t>
    </rPh>
    <rPh sb="3" eb="5">
      <t>イカ</t>
    </rPh>
    <phoneticPr fontId="1"/>
  </si>
  <si>
    <t>その年中の公的年金等の収入（見積額）</t>
    <rPh sb="2" eb="3">
      <t>トシ</t>
    </rPh>
    <rPh sb="3" eb="4">
      <t>ジュウ</t>
    </rPh>
    <rPh sb="5" eb="7">
      <t>コウテキ</t>
    </rPh>
    <rPh sb="7" eb="9">
      <t>ネンキン</t>
    </rPh>
    <rPh sb="9" eb="10">
      <t>トウ</t>
    </rPh>
    <rPh sb="11" eb="13">
      <t>シュウニュウ</t>
    </rPh>
    <rPh sb="14" eb="16">
      <t>ミツモ</t>
    </rPh>
    <rPh sb="16" eb="17">
      <t>ガク</t>
    </rPh>
    <phoneticPr fontId="1"/>
  </si>
  <si>
    <t>公的年金等控除額</t>
    <rPh sb="0" eb="2">
      <t>コウテキ</t>
    </rPh>
    <rPh sb="2" eb="4">
      <t>ネンキン</t>
    </rPh>
    <rPh sb="4" eb="5">
      <t>トウ</t>
    </rPh>
    <rPh sb="5" eb="7">
      <t>コウジョ</t>
    </rPh>
    <rPh sb="7" eb="8">
      <t>ガク</t>
    </rPh>
    <phoneticPr fontId="1"/>
  </si>
  <si>
    <t>円</t>
    <rPh sb="0" eb="1">
      <t>エン</t>
    </rPh>
    <phoneticPr fontId="1"/>
  </si>
  <si>
    <t>受給者の区分</t>
    <rPh sb="0" eb="3">
      <t>ジュキュウシャ</t>
    </rPh>
    <rPh sb="4" eb="6">
      <t>クブン</t>
    </rPh>
    <phoneticPr fontId="1"/>
  </si>
  <si>
    <t>控除額</t>
    <rPh sb="0" eb="2">
      <t>コウジョ</t>
    </rPh>
    <rPh sb="2" eb="3">
      <t>ガク</t>
    </rPh>
    <phoneticPr fontId="1"/>
  </si>
  <si>
    <t>65歳以上</t>
    <rPh sb="2" eb="3">
      <t>サイ</t>
    </rPh>
    <rPh sb="3" eb="5">
      <t>イジョウ</t>
    </rPh>
    <phoneticPr fontId="1"/>
  </si>
  <si>
    <t>64歳以下</t>
    <rPh sb="2" eb="3">
      <t>サイ</t>
    </rPh>
    <rPh sb="3" eb="5">
      <t>イカ</t>
    </rPh>
    <phoneticPr fontId="1"/>
  </si>
  <si>
    <t>所得や恩給（一時恩給を除きます。）、国民年金、厚生年金、共済年金などの公的年金等は、雑所得となります。</t>
  </si>
  <si>
    <t>　（公的年金等控除額）</t>
  </si>
  <si>
    <t>受給者の区分その年中の
公的年金等の収入金額（A）</t>
    <phoneticPr fontId="1"/>
  </si>
  <si>
    <t>公的年金等に係る雑所得：収入金額から公的年金等控除額を控除した残額</t>
    <phoneticPr fontId="1"/>
  </si>
  <si>
    <t>　原稿料や印税、講演料、放送出演料、貸金の利子、生命保険契約等に基づく年金など他のいずれの所得にも該当しない</t>
    <phoneticPr fontId="1"/>
  </si>
  <si>
    <t>【雑所得】</t>
    <phoneticPr fontId="1"/>
  </si>
  <si>
    <t>～</t>
    <phoneticPr fontId="1"/>
  </si>
  <si>
    <t>公的年金等に
係る雑所得の金額</t>
    <rPh sb="0" eb="2">
      <t>コウテキ</t>
    </rPh>
    <rPh sb="2" eb="4">
      <t>ネンキン</t>
    </rPh>
    <rPh sb="4" eb="5">
      <t>トウ</t>
    </rPh>
    <rPh sb="7" eb="8">
      <t>カカ</t>
    </rPh>
    <rPh sb="9" eb="12">
      <t>ザツショトク</t>
    </rPh>
    <rPh sb="13" eb="15">
      <t>キンガク</t>
    </rPh>
    <phoneticPr fontId="1"/>
  </si>
  <si>
    <t>　　　　　　入力箇所</t>
    <rPh sb="6" eb="8">
      <t>ニュウリョク</t>
    </rPh>
    <rPh sb="8" eb="10">
      <t>カショ</t>
    </rPh>
    <phoneticPr fontId="1"/>
  </si>
  <si>
    <t>※公的年金等に、障害年金、遺族年金は含みません。</t>
    <rPh sb="1" eb="3">
      <t>コウテキ</t>
    </rPh>
    <rPh sb="3" eb="5">
      <t>ネンキン</t>
    </rPh>
    <rPh sb="5" eb="6">
      <t>トウ</t>
    </rPh>
    <rPh sb="8" eb="10">
      <t>ショウガイ</t>
    </rPh>
    <rPh sb="10" eb="12">
      <t>ネンキン</t>
    </rPh>
    <rPh sb="13" eb="15">
      <t>イゾク</t>
    </rPh>
    <rPh sb="15" eb="17">
      <t>ネンキン</t>
    </rPh>
    <rPh sb="18" eb="19">
      <t>フク</t>
    </rPh>
    <phoneticPr fontId="1"/>
  </si>
  <si>
    <t>1,000万円以下</t>
    <rPh sb="5" eb="7">
      <t>マンエン</t>
    </rPh>
    <rPh sb="7" eb="9">
      <t>イカ</t>
    </rPh>
    <phoneticPr fontId="1"/>
  </si>
  <si>
    <t>1,000万円超2,000万円以下</t>
    <rPh sb="5" eb="7">
      <t>マンエン</t>
    </rPh>
    <rPh sb="7" eb="8">
      <t>チョウ</t>
    </rPh>
    <rPh sb="13" eb="15">
      <t>マンエン</t>
    </rPh>
    <rPh sb="15" eb="17">
      <t>イカ</t>
    </rPh>
    <phoneticPr fontId="1"/>
  </si>
  <si>
    <t>2,000万円超</t>
    <rPh sb="5" eb="7">
      <t>マンエン</t>
    </rPh>
    <rPh sb="7" eb="8">
      <t>チョウ</t>
    </rPh>
    <phoneticPr fontId="1"/>
  </si>
  <si>
    <t>110万円</t>
    <phoneticPr fontId="1"/>
  </si>
  <si>
    <t>195万5,000円</t>
    <rPh sb="9" eb="10">
      <t>エン</t>
    </rPh>
    <phoneticPr fontId="1"/>
  </si>
  <si>
    <t>（A）×25％＋ 27万5,000円</t>
    <phoneticPr fontId="1"/>
  </si>
  <si>
    <t>（A）×15％＋ 68万5,000円</t>
    <phoneticPr fontId="1"/>
  </si>
  <si>
    <t>（A）× 5％＋145万5,000円</t>
    <phoneticPr fontId="1"/>
  </si>
  <si>
    <t>60万円</t>
    <phoneticPr fontId="1"/>
  </si>
  <si>
    <t>100万円</t>
    <phoneticPr fontId="1"/>
  </si>
  <si>
    <t>（A）×25％＋ 17万5,000円</t>
    <phoneticPr fontId="1"/>
  </si>
  <si>
    <t>（A）×15％＋ 58万5,000円</t>
    <phoneticPr fontId="1"/>
  </si>
  <si>
    <t>（A）× 5％＋135万5,000円</t>
    <phoneticPr fontId="1"/>
  </si>
  <si>
    <t>185万5,000円</t>
    <rPh sb="9" eb="10">
      <t>エン</t>
    </rPh>
    <phoneticPr fontId="1"/>
  </si>
  <si>
    <t>50万円</t>
    <phoneticPr fontId="1"/>
  </si>
  <si>
    <t>90万円</t>
    <phoneticPr fontId="1"/>
  </si>
  <si>
    <t>（A）×25％＋ 7万5,000円</t>
    <phoneticPr fontId="1"/>
  </si>
  <si>
    <t>（A）×15％＋ 48万5,000円</t>
    <phoneticPr fontId="1"/>
  </si>
  <si>
    <t>（A）× 5％＋125万5,000円</t>
    <phoneticPr fontId="1"/>
  </si>
  <si>
    <t>175万5,000円</t>
    <rPh sb="9" eb="10">
      <t>エン</t>
    </rPh>
    <phoneticPr fontId="1"/>
  </si>
  <si>
    <t>40万円</t>
    <phoneticPr fontId="1"/>
  </si>
  <si>
    <t>公的年金等に係る雑所得以外の所得に係る合計所得金額</t>
    <phoneticPr fontId="1"/>
  </si>
  <si>
    <t>給与所得計算</t>
    <rPh sb="0" eb="2">
      <t>キュウヨ</t>
    </rPh>
    <rPh sb="2" eb="4">
      <t>ショトク</t>
    </rPh>
    <rPh sb="4" eb="6">
      <t>ケイサン</t>
    </rPh>
    <phoneticPr fontId="1"/>
  </si>
  <si>
    <t>あなたの年間給与収入（見積額）</t>
    <rPh sb="4" eb="6">
      <t>ネンカン</t>
    </rPh>
    <rPh sb="6" eb="8">
      <t>キュウヨ</t>
    </rPh>
    <rPh sb="8" eb="10">
      <t>シュウニュウ</t>
    </rPh>
    <rPh sb="11" eb="13">
      <t>ミツモ</t>
    </rPh>
    <rPh sb="13" eb="14">
      <t>ガク</t>
    </rPh>
    <phoneticPr fontId="1"/>
  </si>
  <si>
    <t>給与等の収入金額（Ａ）</t>
    <rPh sb="0" eb="2">
      <t>キュウヨ</t>
    </rPh>
    <rPh sb="2" eb="3">
      <t>トウ</t>
    </rPh>
    <rPh sb="4" eb="6">
      <t>シュウニュウ</t>
    </rPh>
    <rPh sb="6" eb="8">
      <t>キンガク</t>
    </rPh>
    <phoneticPr fontId="1"/>
  </si>
  <si>
    <t>給与所得の金額（C）</t>
  </si>
  <si>
    <t>0円＝（C）</t>
  </si>
  <si>
    <t>①：（A）÷４（千円未満切捨て）＝（B）　⇒　②：（B）×2.8－80,000円＝（C）</t>
    <phoneticPr fontId="1"/>
  </si>
  <si>
    <t>①：（A）÷４（千円未満切捨て）＝（B）　⇒　②：（B）×3.2－440,000円＝（C）</t>
    <phoneticPr fontId="1"/>
  </si>
  <si>
    <t>（A）× 90％－1,100,000円＝（C）</t>
    <phoneticPr fontId="1"/>
  </si>
  <si>
    <t>（A）－1,950,000円＝（C）</t>
    <phoneticPr fontId="1"/>
  </si>
  <si>
    <t>あなたの年間所得</t>
    <rPh sb="4" eb="6">
      <t>ネンカン</t>
    </rPh>
    <rPh sb="6" eb="8">
      <t>ショトク</t>
    </rPh>
    <phoneticPr fontId="1"/>
  </si>
  <si>
    <t>合計</t>
    <rPh sb="0" eb="2">
      <t>ゴウケイ</t>
    </rPh>
    <phoneticPr fontId="1"/>
  </si>
  <si>
    <t>給与所得・公的年金等に係る雑所得　算出表</t>
    <rPh sb="0" eb="2">
      <t>キュウヨ</t>
    </rPh>
    <rPh sb="2" eb="4">
      <t>ショトク</t>
    </rPh>
    <rPh sb="5" eb="7">
      <t>コウテキ</t>
    </rPh>
    <rPh sb="7" eb="9">
      <t>ネンキン</t>
    </rPh>
    <rPh sb="9" eb="10">
      <t>トウ</t>
    </rPh>
    <rPh sb="11" eb="12">
      <t>カカ</t>
    </rPh>
    <rPh sb="13" eb="16">
      <t>ザツショトク</t>
    </rPh>
    <rPh sb="17" eb="19">
      <t>サンシュツ</t>
    </rPh>
    <rPh sb="19" eb="20">
      <t>ヒョウ</t>
    </rPh>
    <phoneticPr fontId="1"/>
  </si>
  <si>
    <t>１．給与所得</t>
    <rPh sb="2" eb="4">
      <t>キュウヨ</t>
    </rPh>
    <rPh sb="4" eb="6">
      <t>ショトク</t>
    </rPh>
    <phoneticPr fontId="1"/>
  </si>
  <si>
    <t>給与収入（年間）</t>
    <rPh sb="0" eb="2">
      <t>キュウヨ</t>
    </rPh>
    <rPh sb="2" eb="4">
      <t>シュウニュウ</t>
    </rPh>
    <rPh sb="5" eb="7">
      <t>ネンカン</t>
    </rPh>
    <phoneticPr fontId="1"/>
  </si>
  <si>
    <t>２．公的年金等に係る雑所得</t>
    <rPh sb="2" eb="4">
      <t>コウテキ</t>
    </rPh>
    <rPh sb="4" eb="6">
      <t>ネンキン</t>
    </rPh>
    <rPh sb="6" eb="7">
      <t>トウ</t>
    </rPh>
    <rPh sb="8" eb="9">
      <t>カカ</t>
    </rPh>
    <rPh sb="10" eb="13">
      <t>ザツショトク</t>
    </rPh>
    <phoneticPr fontId="1"/>
  </si>
  <si>
    <t>給与所得の金額（年間）</t>
    <rPh sb="0" eb="2">
      <t>キュウヨ</t>
    </rPh>
    <rPh sb="2" eb="4">
      <t>ショトク</t>
    </rPh>
    <rPh sb="5" eb="6">
      <t>キン</t>
    </rPh>
    <rPh sb="6" eb="7">
      <t>ガク</t>
    </rPh>
    <rPh sb="8" eb="10">
      <t>ネンカン</t>
    </rPh>
    <phoneticPr fontId="1"/>
  </si>
  <si>
    <t>その年中の公的年金等の収入（年間）</t>
    <rPh sb="2" eb="3">
      <t>トシ</t>
    </rPh>
    <rPh sb="3" eb="4">
      <t>ジュウ</t>
    </rPh>
    <rPh sb="5" eb="7">
      <t>コウテキ</t>
    </rPh>
    <rPh sb="7" eb="9">
      <t>ネンキン</t>
    </rPh>
    <rPh sb="9" eb="10">
      <t>トウ</t>
    </rPh>
    <rPh sb="11" eb="13">
      <t>シュウニュウ</t>
    </rPh>
    <rPh sb="14" eb="16">
      <t>ネンカン</t>
    </rPh>
    <phoneticPr fontId="1"/>
  </si>
  <si>
    <t>公的年金等に係る雑所得以外の
所得に係る合計所得金額（年間）</t>
    <rPh sb="0" eb="2">
      <t>コウテキ</t>
    </rPh>
    <rPh sb="2" eb="4">
      <t>ネンキン</t>
    </rPh>
    <rPh sb="4" eb="5">
      <t>トウ</t>
    </rPh>
    <rPh sb="6" eb="7">
      <t>カカ</t>
    </rPh>
    <rPh sb="8" eb="11">
      <t>ザッショトク</t>
    </rPh>
    <rPh sb="11" eb="13">
      <t>イガイ</t>
    </rPh>
    <rPh sb="15" eb="17">
      <t>ショトク</t>
    </rPh>
    <rPh sb="18" eb="19">
      <t>カカ</t>
    </rPh>
    <rPh sb="20" eb="22">
      <t>ゴウケイ</t>
    </rPh>
    <rPh sb="22" eb="24">
      <t>ショトク</t>
    </rPh>
    <rPh sb="24" eb="26">
      <t>キンガク</t>
    </rPh>
    <rPh sb="27" eb="29">
      <t>ネンカン</t>
    </rPh>
    <phoneticPr fontId="1"/>
  </si>
  <si>
    <t>公的年金等に係る雑所得の金額（年間）</t>
    <rPh sb="0" eb="2">
      <t>コウテキ</t>
    </rPh>
    <rPh sb="2" eb="4">
      <t>ネンキン</t>
    </rPh>
    <rPh sb="4" eb="5">
      <t>トウ</t>
    </rPh>
    <rPh sb="6" eb="7">
      <t>カカ</t>
    </rPh>
    <rPh sb="8" eb="11">
      <t>ザツショトク</t>
    </rPh>
    <rPh sb="12" eb="14">
      <t>キンガク</t>
    </rPh>
    <rPh sb="15" eb="17">
      <t>ネンカン</t>
    </rPh>
    <phoneticPr fontId="1"/>
  </si>
  <si>
    <t>（A）－650,000円＝（C）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</si>
</sst>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176" fontId="0" fillId="2" borderId="2" xfId="0" applyNumberFormat="1" applyFill="1" applyBorder="1">
      <alignment vertical="center"/>
    </xf>
    <xf numFmtId="176" fontId="0" fillId="0" borderId="2" xfId="0" applyNumberFormat="1" applyBorder="1">
      <alignment vertical="center"/>
    </xf>
    <xf numFmtId="0" fontId="3" fillId="0" borderId="0" xfId="0" applyFont="1">
      <alignment vertical="center"/>
    </xf>
    <xf numFmtId="176" fontId="0" fillId="0" borderId="5" xfId="0" applyNumberFormat="1" applyBorder="1">
      <alignment vertical="center"/>
    </xf>
    <xf numFmtId="176" fontId="0" fillId="0" borderId="6" xfId="0" applyNumberFormat="1" applyBorder="1" applyAlignment="1">
      <alignment horizontal="center" vertical="center"/>
    </xf>
    <xf numFmtId="176" fontId="0" fillId="0" borderId="7" xfId="0" applyNumberFormat="1" applyBorder="1">
      <alignment vertical="center"/>
    </xf>
    <xf numFmtId="0" fontId="0" fillId="0" borderId="0" xfId="0" applyAlignment="1">
      <alignment vertical="center" wrapText="1"/>
    </xf>
    <xf numFmtId="0" fontId="4" fillId="0" borderId="0" xfId="0" applyFont="1">
      <alignment vertical="center"/>
    </xf>
    <xf numFmtId="3" fontId="0" fillId="0" borderId="0" xfId="0" applyNumberFormat="1">
      <alignment vertical="center"/>
    </xf>
    <xf numFmtId="176" fontId="0" fillId="2" borderId="5" xfId="0" applyNumberFormat="1" applyFill="1" applyBorder="1" applyAlignment="1">
      <alignment horizontal="center" vertical="center"/>
    </xf>
    <xf numFmtId="176" fontId="0" fillId="2" borderId="7" xfId="0" applyNumberFormat="1" applyFill="1" applyBorder="1" applyAlignment="1">
      <alignment horizontal="center" vertical="center"/>
    </xf>
    <xf numFmtId="0" fontId="0" fillId="0" borderId="1" xfId="0" applyBorder="1" applyAlignment="1">
      <alignment horizontal="left" vertical="center" wrapText="1"/>
    </xf>
    <xf numFmtId="176" fontId="0" fillId="2" borderId="1" xfId="0" applyNumberForma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1381125</xdr:colOff>
      <xdr:row>2</xdr:row>
      <xdr:rowOff>9525</xdr:rowOff>
    </xdr:from>
    <xdr:to>
      <xdr:col>6</xdr:col>
      <xdr:colOff>38100</xdr:colOff>
      <xdr:row>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524375" y="438150"/>
          <a:ext cx="723900" cy="257175"/>
        </a:xfrm>
        <a:prstGeom prst="rect">
          <a:avLst/>
        </a:prstGeom>
        <a:solidFill>
          <a:srgbClr val="FFFF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20"/>
  <sheetViews>
    <sheetView tabSelected="1" workbookViewId="0">
      <selection activeCell="F7" sqref="F7"/>
    </sheetView>
  </sheetViews>
  <sheetFormatPr defaultRowHeight="13.5" x14ac:dyDescent="0.15"/>
  <cols>
    <col min="1" max="1" width="3.625" customWidth="1"/>
    <col min="5" max="5" width="10.625" customWidth="1"/>
    <col min="6" max="6" width="27.125" customWidth="1"/>
    <col min="7" max="7" width="5.625" customWidth="1"/>
  </cols>
  <sheetData>
    <row r="1" spans="1:7" ht="29.25" customHeight="1" x14ac:dyDescent="0.15">
      <c r="A1" s="1" t="s">
        <v>57</v>
      </c>
    </row>
    <row r="2" spans="1:7" ht="4.5" customHeight="1" x14ac:dyDescent="0.15">
      <c r="A2" s="1"/>
    </row>
    <row r="3" spans="1:7" ht="21" customHeight="1" x14ac:dyDescent="0.15">
      <c r="F3" t="s">
        <v>22</v>
      </c>
    </row>
    <row r="4" spans="1:7" ht="9" customHeight="1" x14ac:dyDescent="0.15"/>
    <row r="5" spans="1:7" ht="20.100000000000001" customHeight="1" x14ac:dyDescent="0.15">
      <c r="A5" s="12" t="s">
        <v>58</v>
      </c>
    </row>
    <row r="6" spans="1:7" ht="9.9499999999999993" customHeight="1" x14ac:dyDescent="0.15"/>
    <row r="7" spans="1:7" ht="28.5" customHeight="1" x14ac:dyDescent="0.15">
      <c r="B7" s="4" t="s">
        <v>59</v>
      </c>
      <c r="C7" s="5"/>
      <c r="D7" s="5"/>
      <c r="E7" s="5"/>
      <c r="F7" s="10"/>
      <c r="G7" s="6" t="s">
        <v>0</v>
      </c>
    </row>
    <row r="8" spans="1:7" ht="28.5" customHeight="1" x14ac:dyDescent="0.15">
      <c r="B8" s="7" t="s">
        <v>61</v>
      </c>
      <c r="C8" s="8"/>
      <c r="D8" s="8"/>
      <c r="E8" s="8"/>
      <c r="F8" s="13" t="e">
        <f>'計算シート（給与）'!C22</f>
        <v>#VALUE!</v>
      </c>
      <c r="G8" s="9" t="s">
        <v>0</v>
      </c>
    </row>
    <row r="9" spans="1:7" ht="21" customHeight="1" x14ac:dyDescent="0.15"/>
    <row r="10" spans="1:7" ht="20.100000000000001" customHeight="1" x14ac:dyDescent="0.15">
      <c r="A10" s="12" t="s">
        <v>60</v>
      </c>
    </row>
    <row r="11" spans="1:7" ht="9.9499999999999993" customHeight="1" x14ac:dyDescent="0.15"/>
    <row r="12" spans="1:7" ht="28.5" customHeight="1" x14ac:dyDescent="0.15">
      <c r="B12" s="4" t="s">
        <v>62</v>
      </c>
      <c r="C12" s="5"/>
      <c r="D12" s="5"/>
      <c r="E12" s="5"/>
      <c r="F12" s="10"/>
      <c r="G12" s="6" t="s">
        <v>0</v>
      </c>
    </row>
    <row r="13" spans="1:7" ht="28.5" customHeight="1" x14ac:dyDescent="0.15">
      <c r="B13" s="7" t="s">
        <v>4</v>
      </c>
      <c r="C13" s="8"/>
      <c r="D13" s="8"/>
      <c r="E13" s="8"/>
      <c r="F13" s="19" t="s">
        <v>5</v>
      </c>
      <c r="G13" s="20"/>
    </row>
    <row r="14" spans="1:7" ht="28.5" customHeight="1" x14ac:dyDescent="0.15">
      <c r="B14" s="21" t="s">
        <v>63</v>
      </c>
      <c r="C14" s="21"/>
      <c r="D14" s="21"/>
      <c r="E14" s="21"/>
      <c r="F14" s="22" t="s">
        <v>24</v>
      </c>
      <c r="G14" s="22"/>
    </row>
    <row r="15" spans="1:7" ht="10.5" customHeight="1" x14ac:dyDescent="0.15"/>
    <row r="16" spans="1:7" ht="28.5" customHeight="1" x14ac:dyDescent="0.15">
      <c r="B16" s="4" t="s">
        <v>8</v>
      </c>
      <c r="C16" s="5"/>
      <c r="D16" s="5"/>
      <c r="E16" s="5"/>
      <c r="F16" s="11">
        <f>'計算シート（年金）'!J42</f>
        <v>0</v>
      </c>
      <c r="G16" s="6" t="s">
        <v>9</v>
      </c>
    </row>
    <row r="17" spans="1:7" ht="28.5" customHeight="1" x14ac:dyDescent="0.15">
      <c r="B17" s="7" t="s">
        <v>64</v>
      </c>
      <c r="C17" s="8"/>
      <c r="D17" s="8"/>
      <c r="E17" s="8"/>
      <c r="F17" s="13">
        <f>'計算シート（年金）'!C43</f>
        <v>0</v>
      </c>
      <c r="G17" s="9" t="s">
        <v>9</v>
      </c>
    </row>
    <row r="18" spans="1:7" ht="6.75" customHeight="1" x14ac:dyDescent="0.15"/>
    <row r="19" spans="1:7" ht="20.100000000000001" customHeight="1" x14ac:dyDescent="0.15">
      <c r="A19" s="12"/>
      <c r="B19" s="17" t="s">
        <v>23</v>
      </c>
    </row>
    <row r="20" spans="1:7" ht="13.5" customHeight="1" x14ac:dyDescent="0.15">
      <c r="A20" s="12"/>
      <c r="B20" s="17"/>
    </row>
  </sheetData>
  <mergeCells count="3">
    <mergeCell ref="F13:G13"/>
    <mergeCell ref="B14:E14"/>
    <mergeCell ref="F14:G14"/>
  </mergeCells>
  <phoneticPr fontId="1"/>
  <pageMargins left="0.7" right="0.48" top="0.73" bottom="0.47"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'計算シート（年金）'!$H$6:$H$7</xm:f>
          </x14:formula1>
          <xm:sqref>F13</xm:sqref>
        </x14:dataValidation>
        <x14:dataValidation type="list" allowBlank="1" showInputMessage="1" showErrorMessage="1" xr:uid="{D56D3B84-267D-4485-B855-45EE2F776A60}">
          <x14:formula1>
            <xm:f>'計算シート（年金）'!$J$6:$J$8</xm:f>
          </x14:formula1>
          <xm:sqref>F14:G14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1F9C-F795-47D1-845C-CD9CA9AA1041}">
  <dimension ref="A1:F22"/>
  <sheetViews>
    <sheetView workbookViewId="0">
      <selection activeCell="D22" sqref="D22"/>
    </sheetView>
  </sheetViews>
  <sheetFormatPr defaultRowHeight="13.5" x14ac:dyDescent="0.15"/>
  <cols>
    <col min="1" max="1" width="12.125" customWidth="1"/>
    <col min="2" max="2" width="4.875" customWidth="1"/>
    <col min="3" max="3" width="14.625" customWidth="1"/>
    <col min="4" max="4" width="12.875" customWidth="1"/>
    <col min="5" max="5" width="16.375" customWidth="1"/>
    <col min="6" max="13" width="14.625" customWidth="1"/>
  </cols>
  <sheetData>
    <row r="1" spans="1:6" ht="24.75" customHeight="1" x14ac:dyDescent="0.15">
      <c r="A1" t="s">
        <v>46</v>
      </c>
    </row>
    <row r="3" spans="1:6" x14ac:dyDescent="0.15">
      <c r="A3" t="s">
        <v>47</v>
      </c>
      <c r="E3" t="str">
        <f>IF(給与所得・公的年金所得算出!F7="","",給与所得・公的年金所得算出!F7)</f>
        <v/>
      </c>
      <c r="F3" t="s">
        <v>0</v>
      </c>
    </row>
    <row r="5" spans="1:6" x14ac:dyDescent="0.15">
      <c r="A5" t="s">
        <v>48</v>
      </c>
      <c r="D5" t="s">
        <v>49</v>
      </c>
    </row>
    <row r="7" spans="1:6" x14ac:dyDescent="0.15">
      <c r="A7">
        <v>1</v>
      </c>
      <c r="B7" t="s">
        <v>1</v>
      </c>
      <c r="C7" s="18">
        <v>650999</v>
      </c>
      <c r="D7" t="s">
        <v>50</v>
      </c>
    </row>
    <row r="8" spans="1:6" x14ac:dyDescent="0.15">
      <c r="A8" s="18">
        <v>651000</v>
      </c>
      <c r="B8" t="s">
        <v>1</v>
      </c>
      <c r="C8" s="18">
        <v>1899999</v>
      </c>
      <c r="D8" t="s">
        <v>65</v>
      </c>
    </row>
    <row r="9" spans="1:6" x14ac:dyDescent="0.15">
      <c r="A9" s="18">
        <v>1900000</v>
      </c>
      <c r="B9" t="s">
        <v>1</v>
      </c>
      <c r="C9" s="18">
        <v>3599999</v>
      </c>
      <c r="D9" t="s">
        <v>51</v>
      </c>
    </row>
    <row r="10" spans="1:6" x14ac:dyDescent="0.15">
      <c r="A10" s="18">
        <v>3600000</v>
      </c>
      <c r="B10" t="s">
        <v>1</v>
      </c>
      <c r="C10" s="18">
        <v>6599999</v>
      </c>
      <c r="D10" t="s">
        <v>52</v>
      </c>
    </row>
    <row r="11" spans="1:6" x14ac:dyDescent="0.15">
      <c r="A11" s="18">
        <v>6600000</v>
      </c>
      <c r="B11" t="s">
        <v>1</v>
      </c>
      <c r="C11" s="18">
        <v>8499999</v>
      </c>
      <c r="D11" t="s">
        <v>53</v>
      </c>
    </row>
    <row r="12" spans="1:6" x14ac:dyDescent="0.15">
      <c r="A12" s="18">
        <v>8500000</v>
      </c>
      <c r="B12" t="s">
        <v>20</v>
      </c>
      <c r="D12" t="s">
        <v>54</v>
      </c>
    </row>
    <row r="15" spans="1:6" x14ac:dyDescent="0.15">
      <c r="C15" t="s">
        <v>55</v>
      </c>
    </row>
    <row r="16" spans="1:6" x14ac:dyDescent="0.15">
      <c r="C16">
        <f>IF(E3&lt;=C7,0,0)</f>
        <v>0</v>
      </c>
    </row>
    <row r="17" spans="1:3" x14ac:dyDescent="0.15">
      <c r="C17">
        <f>IF(AND($E$3&gt;=A8,$E$3&lt;=C8),$E$3-650000,0)</f>
        <v>0</v>
      </c>
    </row>
    <row r="18" spans="1:3" x14ac:dyDescent="0.15">
      <c r="C18">
        <f>IF(AND($E$3&gt;=A9,$E$3&lt;=C9),ROUNDDOWN($E$3/4,-3)*2.8-80000,0)</f>
        <v>0</v>
      </c>
    </row>
    <row r="19" spans="1:3" x14ac:dyDescent="0.15">
      <c r="C19">
        <f>IF(AND($E$3&gt;=A10,$E$3&lt;=C10),ROUNDDOWN($E$3/4,-3)*3.2-440000,0)</f>
        <v>0</v>
      </c>
    </row>
    <row r="20" spans="1:3" x14ac:dyDescent="0.15">
      <c r="C20">
        <f>IF(AND($E$3&gt;=A11,$E$3&lt;=C11),ROUNDDOWN($E$3*0.9,0)-1100000,0)</f>
        <v>0</v>
      </c>
    </row>
    <row r="21" spans="1:3" x14ac:dyDescent="0.15">
      <c r="C21" t="e">
        <f>IF($E$3&gt;=A12,$E$3-1950000,0)</f>
        <v>#VALUE!</v>
      </c>
    </row>
    <row r="22" spans="1:3" x14ac:dyDescent="0.15">
      <c r="A22" t="s">
        <v>56</v>
      </c>
      <c r="C22" t="e">
        <f>SUM(C16:C21)</f>
        <v>#VALUE!</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topLeftCell="B1" workbookViewId="0">
      <selection activeCell="C31" sqref="C31"/>
    </sheetView>
  </sheetViews>
  <sheetFormatPr defaultRowHeight="13.5" x14ac:dyDescent="0.15"/>
  <cols>
    <col min="1" max="1" width="4" customWidth="1"/>
    <col min="2" max="2" width="13.25" customWidth="1"/>
    <col min="3" max="3" width="13" customWidth="1"/>
    <col min="4" max="4" width="3.875" customWidth="1"/>
    <col min="5" max="5" width="12.125" customWidth="1"/>
    <col min="6" max="6" width="25.5" customWidth="1"/>
    <col min="9" max="9" width="10.875" customWidth="1"/>
    <col min="11" max="11" width="10.75" customWidth="1"/>
    <col min="12" max="12" width="25.125" customWidth="1"/>
    <col min="15" max="15" width="11.125" customWidth="1"/>
    <col min="17" max="17" width="11.125" customWidth="1"/>
    <col min="18" max="18" width="24.75" customWidth="1"/>
  </cols>
  <sheetData>
    <row r="1" spans="1:18" x14ac:dyDescent="0.15">
      <c r="A1" t="s">
        <v>2</v>
      </c>
    </row>
    <row r="3" spans="1:18" x14ac:dyDescent="0.15">
      <c r="A3" t="s">
        <v>3</v>
      </c>
    </row>
    <row r="5" spans="1:18" x14ac:dyDescent="0.15">
      <c r="B5" t="s">
        <v>7</v>
      </c>
      <c r="F5">
        <f>給与所得・公的年金所得算出!F12</f>
        <v>0</v>
      </c>
      <c r="G5" t="s">
        <v>0</v>
      </c>
    </row>
    <row r="6" spans="1:18" x14ac:dyDescent="0.15">
      <c r="B6" t="s">
        <v>4</v>
      </c>
      <c r="F6" s="2" t="str">
        <f>給与所得・公的年金所得算出!F13</f>
        <v>65歳以上</v>
      </c>
      <c r="H6" t="s">
        <v>5</v>
      </c>
      <c r="J6" t="s">
        <v>24</v>
      </c>
    </row>
    <row r="7" spans="1:18" x14ac:dyDescent="0.15">
      <c r="B7" t="s">
        <v>45</v>
      </c>
      <c r="F7" s="2" t="str">
        <f>給与所得・公的年金所得算出!F14</f>
        <v>1,000万円以下</v>
      </c>
      <c r="H7" t="s">
        <v>6</v>
      </c>
      <c r="J7" t="s">
        <v>25</v>
      </c>
    </row>
    <row r="8" spans="1:18" x14ac:dyDescent="0.15">
      <c r="J8" t="s">
        <v>26</v>
      </c>
    </row>
    <row r="10" spans="1:18" x14ac:dyDescent="0.15">
      <c r="B10" t="s">
        <v>15</v>
      </c>
    </row>
    <row r="11" spans="1:18" x14ac:dyDescent="0.15">
      <c r="B11" t="str">
        <f>J6</f>
        <v>1,000万円以下</v>
      </c>
      <c r="H11" t="str">
        <f>J7</f>
        <v>1,000万円超2,000万円以下</v>
      </c>
      <c r="N11" t="str">
        <f>J8</f>
        <v>2,000万円超</v>
      </c>
    </row>
    <row r="12" spans="1:18" ht="29.25" customHeight="1" x14ac:dyDescent="0.15">
      <c r="B12" s="3" t="s">
        <v>10</v>
      </c>
      <c r="C12" s="23" t="s">
        <v>16</v>
      </c>
      <c r="D12" s="24"/>
      <c r="E12" s="25"/>
      <c r="F12" s="3" t="s">
        <v>11</v>
      </c>
      <c r="H12" s="3" t="s">
        <v>10</v>
      </c>
      <c r="I12" s="23" t="s">
        <v>16</v>
      </c>
      <c r="J12" s="24"/>
      <c r="K12" s="25"/>
      <c r="L12" s="3" t="s">
        <v>11</v>
      </c>
      <c r="N12" s="3" t="s">
        <v>10</v>
      </c>
      <c r="O12" s="23" t="s">
        <v>16</v>
      </c>
      <c r="P12" s="24"/>
      <c r="Q12" s="25"/>
      <c r="R12" s="3" t="s">
        <v>11</v>
      </c>
    </row>
    <row r="13" spans="1:18" x14ac:dyDescent="0.15">
      <c r="B13" s="26" t="s">
        <v>12</v>
      </c>
      <c r="C13" s="13">
        <v>1</v>
      </c>
      <c r="D13" s="14" t="s">
        <v>20</v>
      </c>
      <c r="E13" s="15">
        <v>3300000</v>
      </c>
      <c r="F13" s="3" t="s">
        <v>27</v>
      </c>
      <c r="H13" s="26" t="s">
        <v>5</v>
      </c>
      <c r="I13" s="13">
        <v>1</v>
      </c>
      <c r="J13" s="14" t="s">
        <v>20</v>
      </c>
      <c r="K13" s="15">
        <v>3300000</v>
      </c>
      <c r="L13" s="3" t="s">
        <v>33</v>
      </c>
      <c r="N13" s="26" t="s">
        <v>5</v>
      </c>
      <c r="O13" s="13">
        <v>1</v>
      </c>
      <c r="P13" s="14" t="s">
        <v>20</v>
      </c>
      <c r="Q13" s="15">
        <v>3300000</v>
      </c>
      <c r="R13" s="3" t="s">
        <v>39</v>
      </c>
    </row>
    <row r="14" spans="1:18" x14ac:dyDescent="0.15">
      <c r="B14" s="27"/>
      <c r="C14" s="13">
        <v>3300001</v>
      </c>
      <c r="D14" s="14" t="s">
        <v>20</v>
      </c>
      <c r="E14" s="15">
        <v>4100000</v>
      </c>
      <c r="F14" s="3" t="s">
        <v>29</v>
      </c>
      <c r="H14" s="27"/>
      <c r="I14" s="13">
        <v>3300001</v>
      </c>
      <c r="J14" s="14" t="s">
        <v>20</v>
      </c>
      <c r="K14" s="15">
        <v>4100000</v>
      </c>
      <c r="L14" s="3" t="s">
        <v>34</v>
      </c>
      <c r="N14" s="27"/>
      <c r="O14" s="13">
        <v>3300001</v>
      </c>
      <c r="P14" s="14" t="s">
        <v>20</v>
      </c>
      <c r="Q14" s="15">
        <v>4100000</v>
      </c>
      <c r="R14" s="3" t="s">
        <v>40</v>
      </c>
    </row>
    <row r="15" spans="1:18" x14ac:dyDescent="0.15">
      <c r="B15" s="27"/>
      <c r="C15" s="13">
        <v>4100001</v>
      </c>
      <c r="D15" s="14" t="s">
        <v>20</v>
      </c>
      <c r="E15" s="15">
        <v>7700000</v>
      </c>
      <c r="F15" s="3" t="s">
        <v>30</v>
      </c>
      <c r="H15" s="27"/>
      <c r="I15" s="13">
        <v>4100001</v>
      </c>
      <c r="J15" s="14" t="s">
        <v>20</v>
      </c>
      <c r="K15" s="15">
        <v>7700000</v>
      </c>
      <c r="L15" s="3" t="s">
        <v>35</v>
      </c>
      <c r="N15" s="27"/>
      <c r="O15" s="13">
        <v>4100001</v>
      </c>
      <c r="P15" s="14" t="s">
        <v>20</v>
      </c>
      <c r="Q15" s="15">
        <v>7700000</v>
      </c>
      <c r="R15" s="3" t="s">
        <v>41</v>
      </c>
    </row>
    <row r="16" spans="1:18" x14ac:dyDescent="0.15">
      <c r="B16" s="27"/>
      <c r="C16" s="13">
        <v>7700001</v>
      </c>
      <c r="D16" s="14" t="s">
        <v>20</v>
      </c>
      <c r="E16" s="15">
        <v>10000000</v>
      </c>
      <c r="F16" s="3" t="s">
        <v>31</v>
      </c>
      <c r="H16" s="27"/>
      <c r="I16" s="13">
        <v>7700001</v>
      </c>
      <c r="J16" s="14" t="s">
        <v>20</v>
      </c>
      <c r="K16" s="15">
        <v>10000000</v>
      </c>
      <c r="L16" s="3" t="s">
        <v>36</v>
      </c>
      <c r="N16" s="27"/>
      <c r="O16" s="13">
        <v>7700001</v>
      </c>
      <c r="P16" s="14" t="s">
        <v>20</v>
      </c>
      <c r="Q16" s="15">
        <v>10000000</v>
      </c>
      <c r="R16" s="3" t="s">
        <v>42</v>
      </c>
    </row>
    <row r="17" spans="2:18" x14ac:dyDescent="0.15">
      <c r="B17" s="28"/>
      <c r="C17" s="13">
        <v>10000001</v>
      </c>
      <c r="D17" s="14" t="s">
        <v>20</v>
      </c>
      <c r="E17" s="15"/>
      <c r="F17" s="3" t="s">
        <v>28</v>
      </c>
      <c r="H17" s="28"/>
      <c r="I17" s="13">
        <v>10000001</v>
      </c>
      <c r="J17" s="14" t="s">
        <v>20</v>
      </c>
      <c r="K17" s="15"/>
      <c r="L17" s="3" t="s">
        <v>37</v>
      </c>
      <c r="N17" s="28"/>
      <c r="O17" s="13">
        <v>10000001</v>
      </c>
      <c r="P17" s="14" t="s">
        <v>20</v>
      </c>
      <c r="Q17" s="15"/>
      <c r="R17" s="3" t="s">
        <v>43</v>
      </c>
    </row>
    <row r="18" spans="2:18" x14ac:dyDescent="0.15">
      <c r="B18" s="29" t="s">
        <v>13</v>
      </c>
      <c r="C18" s="13">
        <v>1</v>
      </c>
      <c r="D18" s="14" t="s">
        <v>20</v>
      </c>
      <c r="E18" s="15">
        <v>1300000</v>
      </c>
      <c r="F18" s="3" t="s">
        <v>32</v>
      </c>
      <c r="H18" s="29" t="s">
        <v>6</v>
      </c>
      <c r="I18" s="13">
        <v>1</v>
      </c>
      <c r="J18" s="14" t="s">
        <v>20</v>
      </c>
      <c r="K18" s="15">
        <v>1300000</v>
      </c>
      <c r="L18" s="3" t="s">
        <v>38</v>
      </c>
      <c r="N18" s="29" t="s">
        <v>6</v>
      </c>
      <c r="O18" s="13">
        <v>1</v>
      </c>
      <c r="P18" s="14" t="s">
        <v>20</v>
      </c>
      <c r="Q18" s="15">
        <v>1300000</v>
      </c>
      <c r="R18" s="3" t="s">
        <v>44</v>
      </c>
    </row>
    <row r="19" spans="2:18" x14ac:dyDescent="0.15">
      <c r="B19" s="30"/>
      <c r="C19" s="13">
        <v>1300001</v>
      </c>
      <c r="D19" s="14" t="s">
        <v>20</v>
      </c>
      <c r="E19" s="15">
        <v>4100000</v>
      </c>
      <c r="F19" s="3" t="s">
        <v>29</v>
      </c>
      <c r="H19" s="30"/>
      <c r="I19" s="13">
        <v>1300001</v>
      </c>
      <c r="J19" s="14" t="s">
        <v>20</v>
      </c>
      <c r="K19" s="15">
        <v>4100000</v>
      </c>
      <c r="L19" s="3" t="s">
        <v>34</v>
      </c>
      <c r="N19" s="30"/>
      <c r="O19" s="13">
        <v>1300001</v>
      </c>
      <c r="P19" s="14" t="s">
        <v>20</v>
      </c>
      <c r="Q19" s="15">
        <v>4100000</v>
      </c>
      <c r="R19" s="3" t="s">
        <v>40</v>
      </c>
    </row>
    <row r="20" spans="2:18" x14ac:dyDescent="0.15">
      <c r="B20" s="30"/>
      <c r="C20" s="13">
        <v>4100001</v>
      </c>
      <c r="D20" s="14" t="s">
        <v>1</v>
      </c>
      <c r="E20" s="15">
        <v>7700000</v>
      </c>
      <c r="F20" s="3" t="s">
        <v>30</v>
      </c>
      <c r="H20" s="30"/>
      <c r="I20" s="13">
        <v>4100001</v>
      </c>
      <c r="J20" s="14" t="s">
        <v>1</v>
      </c>
      <c r="K20" s="15">
        <v>7700000</v>
      </c>
      <c r="L20" s="3" t="s">
        <v>35</v>
      </c>
      <c r="N20" s="30"/>
      <c r="O20" s="13">
        <v>4100001</v>
      </c>
      <c r="P20" s="14" t="s">
        <v>1</v>
      </c>
      <c r="Q20" s="15">
        <v>7700000</v>
      </c>
      <c r="R20" s="3" t="s">
        <v>41</v>
      </c>
    </row>
    <row r="21" spans="2:18" x14ac:dyDescent="0.15">
      <c r="B21" s="30"/>
      <c r="C21" s="13">
        <v>7700001</v>
      </c>
      <c r="D21" s="14" t="s">
        <v>1</v>
      </c>
      <c r="E21" s="15">
        <v>10000000</v>
      </c>
      <c r="F21" s="3" t="s">
        <v>31</v>
      </c>
      <c r="H21" s="30"/>
      <c r="I21" s="13">
        <v>7700001</v>
      </c>
      <c r="J21" s="14" t="s">
        <v>1</v>
      </c>
      <c r="K21" s="15">
        <v>10000000</v>
      </c>
      <c r="L21" s="3" t="s">
        <v>36</v>
      </c>
      <c r="N21" s="30"/>
      <c r="O21" s="13">
        <v>7700001</v>
      </c>
      <c r="P21" s="14" t="s">
        <v>1</v>
      </c>
      <c r="Q21" s="15">
        <v>10000000</v>
      </c>
      <c r="R21" s="3" t="s">
        <v>42</v>
      </c>
    </row>
    <row r="22" spans="2:18" x14ac:dyDescent="0.15">
      <c r="B22" s="31"/>
      <c r="C22" s="13">
        <v>10000001</v>
      </c>
      <c r="D22" s="14" t="s">
        <v>20</v>
      </c>
      <c r="E22" s="15"/>
      <c r="F22" s="3" t="s">
        <v>28</v>
      </c>
      <c r="H22" s="31"/>
      <c r="I22" s="13">
        <v>10000001</v>
      </c>
      <c r="J22" s="14" t="s">
        <v>20</v>
      </c>
      <c r="K22" s="15"/>
      <c r="L22" s="3" t="s">
        <v>37</v>
      </c>
      <c r="N22" s="31"/>
      <c r="O22" s="13">
        <v>10000001</v>
      </c>
      <c r="P22" s="14" t="s">
        <v>20</v>
      </c>
      <c r="Q22" s="15"/>
      <c r="R22" s="3" t="s">
        <v>43</v>
      </c>
    </row>
    <row r="24" spans="2:18" x14ac:dyDescent="0.15">
      <c r="B24" t="s">
        <v>19</v>
      </c>
    </row>
    <row r="25" spans="2:18" x14ac:dyDescent="0.15">
      <c r="B25" t="s">
        <v>18</v>
      </c>
    </row>
    <row r="26" spans="2:18" x14ac:dyDescent="0.15">
      <c r="B26" t="s">
        <v>14</v>
      </c>
    </row>
    <row r="28" spans="2:18" x14ac:dyDescent="0.15">
      <c r="B28" t="s">
        <v>17</v>
      </c>
    </row>
    <row r="30" spans="2:18" x14ac:dyDescent="0.15">
      <c r="C30" t="str">
        <f>J6</f>
        <v>1,000万円以下</v>
      </c>
      <c r="F30" t="str">
        <f>J7</f>
        <v>1,000万円超2,000万円以下</v>
      </c>
      <c r="H30" t="str">
        <f>J8</f>
        <v>2,000万円超</v>
      </c>
    </row>
    <row r="31" spans="2:18" x14ac:dyDescent="0.15">
      <c r="B31" t="s">
        <v>12</v>
      </c>
      <c r="C31">
        <f>IF(AND($F$6=$H$6,$F$7=$J$6,$F$5&gt;=C13,$F$5&lt;=E13),1100000,0)</f>
        <v>0</v>
      </c>
      <c r="F31">
        <f>IF(AND($F$6=$H$6,$F$7=$J$7,$F$5&gt;=I13,$F$5&lt;=K13),1000000,0)</f>
        <v>0</v>
      </c>
      <c r="H31">
        <f>IF(AND($F$6=$H$6,$F$7=$J$8,$F$5&gt;=O13,$F$5&lt;=Q13),900000,0)</f>
        <v>0</v>
      </c>
    </row>
    <row r="32" spans="2:18" x14ac:dyDescent="0.15">
      <c r="C32">
        <f>IF(AND($F$6=$H$6,$F$7=$J$6,$F$5&gt;=C14,$F$5&lt;=E14),ROUNDUP($F$5*0.25+275000,0),0)</f>
        <v>0</v>
      </c>
      <c r="F32">
        <f>IF(AND($F$6=$H$6,$F$7=$J$7,$F$5&gt;=I14,$F$5&lt;=K14),ROUNDUP($F$5*0.25+175000,0),0)</f>
        <v>0</v>
      </c>
      <c r="H32">
        <f>IF(AND($F$6=$H$6,$F$7=$J$8,$F$5&gt;=O14,$F$5&lt;=Q14),ROUNDUP($F$5*0.25+75000,0),0)</f>
        <v>0</v>
      </c>
    </row>
    <row r="33" spans="2:10" x14ac:dyDescent="0.15">
      <c r="C33">
        <f>IF(AND($F$6=$H$6,$F$7=$J$6,$F$5&gt;=C15,$F$5&lt;=E15),ROUNDUP($F$5*0.15+685000,0),0)</f>
        <v>0</v>
      </c>
      <c r="F33">
        <f>IF(AND($F$6=$H$6,$F$7=$J$7,$F$5&gt;=I15,$F$5&lt;=K15),ROUNDUP($F$5*0.15+585000,0),0)</f>
        <v>0</v>
      </c>
      <c r="H33">
        <f>IF(AND($F$6=$H$6,$F$7=$J$8,$F$5&gt;=O15,$F$5&lt;=Q15),ROUNDUP($F$5*0.15+485000,0),0)</f>
        <v>0</v>
      </c>
    </row>
    <row r="34" spans="2:10" x14ac:dyDescent="0.15">
      <c r="C34">
        <f>IF(AND($F$6=$H$6,$F$7=$J$6,$F$5&gt;=C16,$F$5&lt;=E16),ROUNDUP($F$5*0.05+1455000,0),0)</f>
        <v>0</v>
      </c>
      <c r="F34">
        <f>IF(AND($F$6=$H$6,$F$7=$J$7,$F$5&gt;=I16,$F$5&lt;=K16),ROUNDUP($F$5*0.05+1355000,0),0)</f>
        <v>0</v>
      </c>
      <c r="H34">
        <f>IF(AND($F$6=$H$6,$F$7=$J$8,$F$5&gt;=O16,$F$5&lt;=Q16),ROUNDUP($F$5*0.05+1255000,0),0)</f>
        <v>0</v>
      </c>
    </row>
    <row r="35" spans="2:10" x14ac:dyDescent="0.15">
      <c r="C35">
        <f>IF(AND($F$6=$H$6,$F$7=$J$6,$F$5&gt;=C17),1955000,0)</f>
        <v>0</v>
      </c>
      <c r="F35">
        <f>IF(AND($F$6=$H$6,$F$7=$J$7,$F$5&gt;=I17),1855000,0)</f>
        <v>0</v>
      </c>
      <c r="H35">
        <f>IF(AND($F$6=$H$6,$F$7=$J$8,$F$5&gt;=O17),1755000,0)</f>
        <v>0</v>
      </c>
    </row>
    <row r="36" spans="2:10" x14ac:dyDescent="0.15">
      <c r="B36" t="s">
        <v>13</v>
      </c>
      <c r="C36">
        <f>IF(AND($F$6=$H$7,$F$7=$J$6,$F$5&gt;=C18,$F$5&lt;=E18),600000,0)</f>
        <v>0</v>
      </c>
      <c r="F36">
        <f>IF(AND($F$6=$H$7,$F$7=$J$7,$F$5&gt;=I18,$F$5&lt;=K18),500000,0)</f>
        <v>0</v>
      </c>
      <c r="H36">
        <f>IF(AND($F$6=$H$7,$F$7=$J$8,$F$5&gt;=O18,$F$5&lt;=Q18),400000,0)</f>
        <v>0</v>
      </c>
    </row>
    <row r="37" spans="2:10" x14ac:dyDescent="0.15">
      <c r="C37">
        <f>IF(AND($F$6=$H$7,$F$7=$J$6,$F$5&gt;=C19,$F$5&lt;=E19),ROUNDUP($F$5*0.25+275000,0),0)</f>
        <v>0</v>
      </c>
      <c r="F37">
        <f>IF(AND($F$6=$H$7,$F$7=$J$7,$F$5&gt;=I19,$F$5&lt;=K19),ROUNDUP($F$5*0.25+175000,0),0)</f>
        <v>0</v>
      </c>
      <c r="H37">
        <f>IF(AND($F$6=$H$7,$F$7=$J$8,$F$5&gt;=O19,$F$5&lt;=Q19),ROUNDUP($F$5*0.25+75000,0),0)</f>
        <v>0</v>
      </c>
    </row>
    <row r="38" spans="2:10" x14ac:dyDescent="0.15">
      <c r="C38">
        <f>IF(AND($F$6=$H$7,$F$7=$J$6,$F$5&gt;=C20,$F$5&lt;=E20),ROUNDUP($F$5*0.15+685000,0),0)</f>
        <v>0</v>
      </c>
      <c r="F38">
        <f>IF(AND($F$6=$H$7,$F$7=$J$7,$F$5&gt;=I20,$F$5&lt;=K20),ROUNDUP($F$5*0.15+585000,0),0)</f>
        <v>0</v>
      </c>
      <c r="H38">
        <f>IF(AND($F$6=$H$7,$F$7=$J$8,$F$5&gt;=O20,$F$5&lt;=Q20),ROUNDUP($F$5*0.15+485000,0),0)</f>
        <v>0</v>
      </c>
    </row>
    <row r="39" spans="2:10" x14ac:dyDescent="0.15">
      <c r="C39">
        <f>IF(AND($F$6=$H$7,$F$7=$J$6,$F$5&gt;=C21,$F$5&lt;=E21),ROUNDUP($F$5*0.05+1455000,0),0)</f>
        <v>0</v>
      </c>
      <c r="F39">
        <f>IF(AND($F$6=$H$7,$F$7=$J$7,$F$5&gt;=I21,$F$5&lt;=K21),ROUNDUP($F$5*0.05+1355000,0),0)</f>
        <v>0</v>
      </c>
      <c r="H39">
        <f>IF(AND($F$6=$H$7,$F$7=$J$8,$F$5&gt;=O21,$F$5&lt;=Q21),ROUNDUP($F$5*0.05+1255000,0),0)</f>
        <v>0</v>
      </c>
    </row>
    <row r="40" spans="2:10" x14ac:dyDescent="0.15">
      <c r="C40">
        <f>IF(AND($F$6=$H$7,$F$7=$J$6,$F$5&gt;=C22),1955000,0)</f>
        <v>0</v>
      </c>
      <c r="F40">
        <f>IF(AND($F$6=$H$7,$F$7=$J$7,$F$5&gt;=I22),1855000,0)</f>
        <v>0</v>
      </c>
      <c r="H40">
        <f>IF(AND($F$6=$H$7,$F$7=$J$8,$F$5&gt;=O22),1755000,0)</f>
        <v>0</v>
      </c>
    </row>
    <row r="42" spans="2:10" x14ac:dyDescent="0.15">
      <c r="B42" t="s">
        <v>8</v>
      </c>
      <c r="C42">
        <f>SUM(C31:C41)</f>
        <v>0</v>
      </c>
      <c r="F42">
        <f>SUM(F31:F41)</f>
        <v>0</v>
      </c>
      <c r="H42">
        <f>SUM(H31:H41)</f>
        <v>0</v>
      </c>
      <c r="J42">
        <f>SUM(C42:H42)</f>
        <v>0</v>
      </c>
    </row>
    <row r="43" spans="2:10" ht="40.5" x14ac:dyDescent="0.15">
      <c r="B43" s="16" t="s">
        <v>21</v>
      </c>
      <c r="C43">
        <f>MAX($F$5-J42,0)</f>
        <v>0</v>
      </c>
    </row>
  </sheetData>
  <mergeCells count="9">
    <mergeCell ref="O12:Q12"/>
    <mergeCell ref="B13:B17"/>
    <mergeCell ref="B18:B22"/>
    <mergeCell ref="H13:H17"/>
    <mergeCell ref="H18:H22"/>
    <mergeCell ref="N13:N17"/>
    <mergeCell ref="N18:N22"/>
    <mergeCell ref="C12:E12"/>
    <mergeCell ref="I12:K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給与所得・公的年金所得算出</vt:lpstr>
      <vt:lpstr>計算シート（給与）</vt:lpstr>
      <vt:lpstr>計算シート（年金）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まいぼた</dc:creator>
  <cp:lastPrinted>2020-09-18T07:11:24Z</cp:lastPrinted>
  <dcterms:created xsi:type="dcterms:W3CDTF">2018-10-03T05:16:21Z</dcterms:created>
  <dcterms:modified xsi:type="dcterms:W3CDTF">2025-09-12T03:34:13Z</dcterms:modified>
</cp:coreProperties>
</file>