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uk\Desktop\令和８年分　年末調整20260909 - コピー\エクセル自動計算\"/>
    </mc:Choice>
  </mc:AlternateContent>
  <xr:revisionPtr revIDLastSave="0" documentId="13_ncr:1_{CE099C8D-9989-44BE-B5B5-8505F39A8B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配偶者控除算出表" sheetId="1" r:id="rId1"/>
    <sheet name="計算シート" sheetId="2" r:id="rId2"/>
  </sheets>
  <calcPr calcId="191029"/>
</workbook>
</file>

<file path=xl/calcChain.xml><?xml version="1.0" encoding="utf-8"?>
<calcChain xmlns="http://schemas.openxmlformats.org/spreadsheetml/2006/main">
  <c r="E24" i="2" l="1"/>
  <c r="C24" i="2"/>
  <c r="E23" i="2"/>
  <c r="E7" i="2"/>
  <c r="E6" i="2" l="1"/>
  <c r="E5" i="2"/>
  <c r="E27" i="2" l="1"/>
  <c r="E26" i="2"/>
  <c r="E25" i="2"/>
  <c r="E28" i="2"/>
  <c r="C25" i="2"/>
  <c r="C23" i="2"/>
  <c r="C28" i="2"/>
  <c r="C27" i="2"/>
  <c r="C26" i="2"/>
  <c r="C29" i="2"/>
  <c r="C30" i="2"/>
  <c r="C31" i="2"/>
  <c r="E31" i="2"/>
  <c r="E30" i="2"/>
  <c r="E29" i="2"/>
  <c r="E32" i="2" l="1"/>
  <c r="E34" i="2" s="1"/>
  <c r="E35" i="2" s="1"/>
  <c r="C32" i="2"/>
  <c r="C34" i="2" s="1"/>
  <c r="C35" i="2" s="1"/>
  <c r="C47" i="2" l="1"/>
  <c r="M49" i="2"/>
  <c r="F12" i="1"/>
  <c r="F13" i="1"/>
  <c r="F14" i="1"/>
  <c r="F49" i="2"/>
  <c r="K48" i="2"/>
  <c r="J48" i="2"/>
  <c r="H47" i="2"/>
  <c r="G49" i="2"/>
  <c r="L49" i="2"/>
  <c r="L47" i="2"/>
  <c r="G47" i="2"/>
  <c r="F48" i="2"/>
  <c r="M48" i="2"/>
  <c r="H48" i="2"/>
  <c r="G48" i="2"/>
  <c r="I47" i="2"/>
  <c r="I48" i="2"/>
  <c r="F47" i="2"/>
  <c r="M47" i="2"/>
  <c r="I49" i="2"/>
  <c r="J47" i="2"/>
  <c r="K49" i="2"/>
  <c r="J49" i="2"/>
  <c r="H49" i="2"/>
  <c r="K47" i="2"/>
  <c r="L48" i="2"/>
  <c r="D47" i="2"/>
  <c r="G13" i="1"/>
  <c r="F15" i="1"/>
  <c r="G15" i="1"/>
  <c r="I50" i="2" l="1"/>
  <c r="H50" i="2"/>
  <c r="L50" i="2"/>
  <c r="K50" i="2"/>
  <c r="M50" i="2"/>
  <c r="D49" i="2"/>
  <c r="D48" i="2"/>
  <c r="C49" i="2"/>
  <c r="E47" i="2"/>
  <c r="E49" i="2"/>
  <c r="E48" i="2"/>
  <c r="C48" i="2"/>
  <c r="J50" i="2"/>
  <c r="G50" i="2"/>
  <c r="F50" i="2"/>
  <c r="D50" i="2" l="1"/>
  <c r="C50" i="2"/>
  <c r="E50" i="2"/>
  <c r="C53" i="2" l="1"/>
  <c r="F18" i="1" s="1"/>
  <c r="C52" i="2"/>
  <c r="F17" i="1" s="1"/>
</calcChain>
</file>

<file path=xl/sharedStrings.xml><?xml version="1.0" encoding="utf-8"?>
<sst xmlns="http://schemas.openxmlformats.org/spreadsheetml/2006/main" count="74" uniqueCount="57">
  <si>
    <t>１．入力項目</t>
    <rPh sb="2" eb="4">
      <t>ニュウリョク</t>
    </rPh>
    <rPh sb="4" eb="6">
      <t>コウモク</t>
    </rPh>
    <phoneticPr fontId="1"/>
  </si>
  <si>
    <t>あなたの年間給与収入（見積額）</t>
    <rPh sb="4" eb="6">
      <t>ネンカン</t>
    </rPh>
    <rPh sb="6" eb="8">
      <t>キュウヨ</t>
    </rPh>
    <rPh sb="8" eb="10">
      <t>シュウニュウ</t>
    </rPh>
    <rPh sb="11" eb="13">
      <t>ミツモ</t>
    </rPh>
    <rPh sb="13" eb="14">
      <t>ガク</t>
    </rPh>
    <phoneticPr fontId="1"/>
  </si>
  <si>
    <t>配偶者の年間給与収入（見積額）</t>
    <rPh sb="0" eb="3">
      <t>ハイグウシャ</t>
    </rPh>
    <rPh sb="4" eb="6">
      <t>ネンカン</t>
    </rPh>
    <rPh sb="6" eb="8">
      <t>キュウヨ</t>
    </rPh>
    <rPh sb="8" eb="10">
      <t>シュウニュウ</t>
    </rPh>
    <rPh sb="11" eb="13">
      <t>ミツモ</t>
    </rPh>
    <rPh sb="13" eb="14">
      <t>ガク</t>
    </rPh>
    <phoneticPr fontId="1"/>
  </si>
  <si>
    <t>配偶者の年齢（翌年１月１日現在の年齢）</t>
    <rPh sb="0" eb="3">
      <t>ハイグウシャ</t>
    </rPh>
    <rPh sb="4" eb="6">
      <t>ネンレイ</t>
    </rPh>
    <phoneticPr fontId="1"/>
  </si>
  <si>
    <t>円</t>
    <rPh sb="0" eb="1">
      <t>エン</t>
    </rPh>
    <phoneticPr fontId="1"/>
  </si>
  <si>
    <t>配偶者控除・配偶者特別控除額　算出表【給与所得者用】</t>
    <rPh sb="0" eb="3">
      <t>ハイグウシャ</t>
    </rPh>
    <rPh sb="3" eb="5">
      <t>コウジョ</t>
    </rPh>
    <rPh sb="6" eb="9">
      <t>ハイグウシャ</t>
    </rPh>
    <rPh sb="9" eb="11">
      <t>トクベツ</t>
    </rPh>
    <rPh sb="11" eb="13">
      <t>コウジョ</t>
    </rPh>
    <rPh sb="13" eb="14">
      <t>ガク</t>
    </rPh>
    <rPh sb="15" eb="17">
      <t>サンシュツ</t>
    </rPh>
    <rPh sb="17" eb="18">
      <t>ヒョウ</t>
    </rPh>
    <rPh sb="19" eb="21">
      <t>キュウヨ</t>
    </rPh>
    <rPh sb="21" eb="23">
      <t>ショトク</t>
    </rPh>
    <rPh sb="23" eb="24">
      <t>シャ</t>
    </rPh>
    <rPh sb="24" eb="25">
      <t>ヨウ</t>
    </rPh>
    <phoneticPr fontId="1"/>
  </si>
  <si>
    <t>２．配偶者控除・配偶者特別控除の額</t>
  </si>
  <si>
    <t>２．配偶者控除・配偶者特別控除の額</t>
    <phoneticPr fontId="1"/>
  </si>
  <si>
    <t>あなたの年間給与所得額</t>
    <rPh sb="4" eb="6">
      <t>ネンカン</t>
    </rPh>
    <rPh sb="6" eb="8">
      <t>キュウヨ</t>
    </rPh>
    <rPh sb="8" eb="10">
      <t>ショトク</t>
    </rPh>
    <rPh sb="10" eb="11">
      <t>ガク</t>
    </rPh>
    <phoneticPr fontId="1"/>
  </si>
  <si>
    <t>区分Ⅰ</t>
    <rPh sb="0" eb="2">
      <t>クブン</t>
    </rPh>
    <phoneticPr fontId="1"/>
  </si>
  <si>
    <t>配偶者の年間給与所得額</t>
    <rPh sb="0" eb="3">
      <t>ハイグウシャ</t>
    </rPh>
    <rPh sb="4" eb="6">
      <t>ネンカン</t>
    </rPh>
    <rPh sb="6" eb="8">
      <t>キュウヨ</t>
    </rPh>
    <rPh sb="8" eb="10">
      <t>ショトク</t>
    </rPh>
    <rPh sb="10" eb="11">
      <t>ガク</t>
    </rPh>
    <phoneticPr fontId="1"/>
  </si>
  <si>
    <t>区分Ⅱ</t>
    <rPh sb="0" eb="2">
      <t>クブン</t>
    </rPh>
    <phoneticPr fontId="1"/>
  </si>
  <si>
    <t>配偶者控除の額</t>
    <rPh sb="0" eb="3">
      <t>ハイグウシャ</t>
    </rPh>
    <rPh sb="3" eb="5">
      <t>コウジョ</t>
    </rPh>
    <rPh sb="6" eb="7">
      <t>ガク</t>
    </rPh>
    <phoneticPr fontId="1"/>
  </si>
  <si>
    <t>配偶者特別控除の額</t>
    <rPh sb="0" eb="3">
      <t>ハイグウシャ</t>
    </rPh>
    <rPh sb="3" eb="5">
      <t>トクベツ</t>
    </rPh>
    <rPh sb="5" eb="7">
      <t>コウジョ</t>
    </rPh>
    <rPh sb="8" eb="9">
      <t>ガク</t>
    </rPh>
    <phoneticPr fontId="1"/>
  </si>
  <si>
    <t>給与等の収入金額（Ａ）</t>
    <rPh sb="0" eb="2">
      <t>キュウヨ</t>
    </rPh>
    <rPh sb="2" eb="3">
      <t>トウ</t>
    </rPh>
    <rPh sb="4" eb="6">
      <t>シュウニュウ</t>
    </rPh>
    <rPh sb="6" eb="8">
      <t>キンガク</t>
    </rPh>
    <phoneticPr fontId="1"/>
  </si>
  <si>
    <t>0円＝（C）</t>
  </si>
  <si>
    <t>給与所得の金額（C）</t>
  </si>
  <si>
    <t>～</t>
  </si>
  <si>
    <t>～</t>
    <phoneticPr fontId="1"/>
  </si>
  <si>
    <t>１．給与所得計算</t>
    <rPh sb="2" eb="4">
      <t>キュウヨ</t>
    </rPh>
    <rPh sb="4" eb="6">
      <t>ショトク</t>
    </rPh>
    <rPh sb="6" eb="8">
      <t>ケイサン</t>
    </rPh>
    <phoneticPr fontId="1"/>
  </si>
  <si>
    <t>あなたの年間所得</t>
    <rPh sb="4" eb="6">
      <t>ネンカン</t>
    </rPh>
    <rPh sb="6" eb="8">
      <t>ショトク</t>
    </rPh>
    <phoneticPr fontId="1"/>
  </si>
  <si>
    <t>配偶者の年間所得</t>
    <rPh sb="0" eb="3">
      <t>ハイグウシャ</t>
    </rPh>
    <rPh sb="4" eb="6">
      <t>ネンカン</t>
    </rPh>
    <rPh sb="6" eb="8">
      <t>ショトク</t>
    </rPh>
    <phoneticPr fontId="1"/>
  </si>
  <si>
    <t>合計</t>
    <rPh sb="0" eb="2">
      <t>ゴウケイ</t>
    </rPh>
    <phoneticPr fontId="1"/>
  </si>
  <si>
    <t>区分</t>
    <rPh sb="0" eb="2">
      <t>クブン</t>
    </rPh>
    <phoneticPr fontId="1"/>
  </si>
  <si>
    <t>区分Ⅰ</t>
    <rPh sb="0" eb="2">
      <t>クブン</t>
    </rPh>
    <phoneticPr fontId="1"/>
  </si>
  <si>
    <t>B</t>
    <phoneticPr fontId="1"/>
  </si>
  <si>
    <t>C</t>
    <phoneticPr fontId="1"/>
  </si>
  <si>
    <t>A</t>
    <phoneticPr fontId="1"/>
  </si>
  <si>
    <t>区分Ⅱ</t>
    <rPh sb="0" eb="2">
      <t>クブン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</si>
  <si>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</si>
  <si>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</si>
  <si>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</si>
  <si>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</si>
  <si>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集計</t>
    <rPh sb="0" eb="2">
      <t>シュウケイ</t>
    </rPh>
    <phoneticPr fontId="1"/>
  </si>
  <si>
    <t>合計</t>
    <rPh sb="0" eb="2">
      <t>ゴウケイ</t>
    </rPh>
    <phoneticPr fontId="1"/>
  </si>
  <si>
    <t>配偶者控除の額</t>
    <rPh sb="0" eb="3">
      <t>ハイグウシャ</t>
    </rPh>
    <rPh sb="3" eb="5">
      <t>コウジョ</t>
    </rPh>
    <rPh sb="6" eb="7">
      <t>ガク</t>
    </rPh>
    <phoneticPr fontId="1"/>
  </si>
  <si>
    <t>配偶者特別控除の額</t>
    <rPh sb="0" eb="3">
      <t>ハイグウシャ</t>
    </rPh>
    <rPh sb="3" eb="5">
      <t>トクベツ</t>
    </rPh>
    <rPh sb="5" eb="7">
      <t>コウジョ</t>
    </rPh>
    <rPh sb="8" eb="9">
      <t>ガク</t>
    </rPh>
    <phoneticPr fontId="1"/>
  </si>
  <si>
    <t>３．給与所得者の配偶者控除等申告書における記載箇所</t>
    <rPh sb="2" eb="4">
      <t>キュウヨ</t>
    </rPh>
    <rPh sb="4" eb="6">
      <t>ショトク</t>
    </rPh>
    <rPh sb="6" eb="7">
      <t>シャ</t>
    </rPh>
    <rPh sb="8" eb="11">
      <t>ハイグウシャ</t>
    </rPh>
    <rPh sb="11" eb="13">
      <t>コウジョ</t>
    </rPh>
    <rPh sb="13" eb="14">
      <t>トウ</t>
    </rPh>
    <rPh sb="14" eb="17">
      <t>シンコクショ</t>
    </rPh>
    <rPh sb="21" eb="23">
      <t>キサイ</t>
    </rPh>
    <rPh sb="23" eb="25">
      <t>カショ</t>
    </rPh>
    <phoneticPr fontId="1"/>
  </si>
  <si>
    <t>年末調整　配偶者控除・配偶者特別控除額　算出表【給与所得者用】</t>
    <rPh sb="0" eb="2">
      <t>ネンマツ</t>
    </rPh>
    <rPh sb="2" eb="4">
      <t>チョウセイ</t>
    </rPh>
    <rPh sb="5" eb="8">
      <t>ハイグウシャ</t>
    </rPh>
    <rPh sb="8" eb="10">
      <t>コウジョ</t>
    </rPh>
    <rPh sb="11" eb="14">
      <t>ハイグウシャ</t>
    </rPh>
    <rPh sb="14" eb="16">
      <t>トクベツ</t>
    </rPh>
    <rPh sb="16" eb="18">
      <t>コウジョ</t>
    </rPh>
    <rPh sb="18" eb="19">
      <t>ガク</t>
    </rPh>
    <rPh sb="20" eb="22">
      <t>サンシュツ</t>
    </rPh>
    <rPh sb="22" eb="23">
      <t>ヒョウ</t>
    </rPh>
    <rPh sb="24" eb="26">
      <t>キュウヨ</t>
    </rPh>
    <rPh sb="26" eb="28">
      <t>ショトク</t>
    </rPh>
    <rPh sb="28" eb="29">
      <t>シャ</t>
    </rPh>
    <rPh sb="29" eb="30">
      <t>ヨウ</t>
    </rPh>
    <phoneticPr fontId="1"/>
  </si>
  <si>
    <t>70歳以上</t>
    <rPh sb="2" eb="3">
      <t>サイ</t>
    </rPh>
    <rPh sb="3" eb="5">
      <t>イジョウ</t>
    </rPh>
    <phoneticPr fontId="1"/>
  </si>
  <si>
    <t>69歳以下</t>
    <rPh sb="2" eb="3">
      <t>サイ</t>
    </rPh>
    <rPh sb="3" eb="5">
      <t>イカ</t>
    </rPh>
    <phoneticPr fontId="1"/>
  </si>
  <si>
    <t>①：（A）÷４（千円未満切捨て）＝（B）　⇒　②：（B）×2.8－80,000円＝（C）</t>
    <phoneticPr fontId="1"/>
  </si>
  <si>
    <t>①：（A）÷４（千円未満切捨て）＝（B）　⇒　②：（B）×3.2－440,000円＝（C）</t>
    <phoneticPr fontId="1"/>
  </si>
  <si>
    <t>（A）× 90％－1,100,000円＝（C）</t>
    <phoneticPr fontId="1"/>
  </si>
  <si>
    <t>（A）－1,950,000円＝（C）</t>
    <phoneticPr fontId="1"/>
  </si>
  <si>
    <t>95万円超100万円以下</t>
    <phoneticPr fontId="1"/>
  </si>
  <si>
    <t>100万円超105万円以下</t>
    <phoneticPr fontId="1"/>
  </si>
  <si>
    <t>105万円超110万円以下</t>
    <phoneticPr fontId="1"/>
  </si>
  <si>
    <t>110万円超115万円以下</t>
    <phoneticPr fontId="1"/>
  </si>
  <si>
    <t>115万円超120万円以下</t>
    <phoneticPr fontId="1"/>
  </si>
  <si>
    <t>120万円超125万円以下</t>
    <phoneticPr fontId="1"/>
  </si>
  <si>
    <t>125万円超130万円以下</t>
    <phoneticPr fontId="1"/>
  </si>
  <si>
    <t>130万円超133万円以下</t>
    <phoneticPr fontId="1"/>
  </si>
  <si>
    <t>（A）－740,000円＝（C）</t>
    <phoneticPr fontId="1"/>
  </si>
  <si>
    <t>1,451,000円＝（C）</t>
    <phoneticPr fontId="1"/>
  </si>
  <si>
    <t>1,453,000円＝（C）</t>
    <phoneticPr fontId="1"/>
  </si>
  <si>
    <t>1,456,000円＝（C）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</si>
</sst>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176" fontId="0" fillId="2" borderId="2" xfId="0" applyNumberFormat="1" applyFill="1" applyBorder="1">
      <alignment vertical="center"/>
    </xf>
    <xf numFmtId="176" fontId="0" fillId="2" borderId="7" xfId="0" applyNumberFormat="1" applyFill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10" xfId="0" applyBorder="1" applyAlignment="1">
      <alignment horizontal="right" vertical="center"/>
    </xf>
    <xf numFmtId="0" fontId="3" fillId="0" borderId="0" xfId="0" applyFont="1">
      <alignment vertical="center"/>
    </xf>
    <xf numFmtId="176" fontId="0" fillId="0" borderId="10" xfId="0" applyNumberFormat="1" applyBorder="1">
      <alignment vertical="center"/>
    </xf>
    <xf numFmtId="176" fontId="0" fillId="2" borderId="7" xfId="0" applyNumberForma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205314</xdr:colOff>
      <xdr:row>21</xdr:row>
      <xdr:rowOff>68580</xdr:rowOff>
    </xdr:from>
    <xdr:to>
      <xdr:col>8</xdr:col>
      <xdr:colOff>190499</xdr:colOff>
      <xdr:row>46</xdr:row>
      <xdr:rowOff>123804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FEDC343E-402B-5FDC-E2D9-FB88FC61D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314" y="5745480"/>
          <a:ext cx="5654465" cy="42462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1"/>
  <sheetViews>
    <sheetView tabSelected="1" workbookViewId="0">
      <selection activeCell="F5" sqref="F5"/>
    </sheetView>
  </sheetViews>
  <sheetFormatPr defaultRowHeight="13.2" x14ac:dyDescent="0.2"/>
  <cols>
    <col min="1" max="1" width="3.6640625" customWidth="1"/>
    <col min="5" max="5" width="10.6640625" customWidth="1"/>
    <col min="6" max="6" width="27.109375" customWidth="1"/>
    <col min="7" max="7" width="5.6640625" customWidth="1"/>
  </cols>
  <sheetData>
    <row r="1" spans="1:7" ht="29.25" customHeight="1" x14ac:dyDescent="0.2">
      <c r="A1" s="1" t="s">
        <v>38</v>
      </c>
    </row>
    <row r="2" spans="1:7" ht="21" customHeight="1" x14ac:dyDescent="0.2"/>
    <row r="3" spans="1:7" ht="20.100000000000001" customHeight="1" x14ac:dyDescent="0.2">
      <c r="A3" s="21" t="s">
        <v>0</v>
      </c>
    </row>
    <row r="4" spans="1:7" ht="9.9" customHeight="1" x14ac:dyDescent="0.2"/>
    <row r="5" spans="1:7" ht="28.5" customHeight="1" x14ac:dyDescent="0.2">
      <c r="B5" s="5" t="s">
        <v>1</v>
      </c>
      <c r="C5" s="6"/>
      <c r="D5" s="6"/>
      <c r="E5" s="6"/>
      <c r="F5" s="13"/>
      <c r="G5" s="7" t="s">
        <v>4</v>
      </c>
    </row>
    <row r="6" spans="1:7" ht="28.5" customHeight="1" x14ac:dyDescent="0.2">
      <c r="B6" s="10" t="s">
        <v>2</v>
      </c>
      <c r="C6" s="11"/>
      <c r="D6" s="11"/>
      <c r="E6" s="11"/>
      <c r="F6" s="14"/>
      <c r="G6" s="12" t="s">
        <v>4</v>
      </c>
    </row>
    <row r="7" spans="1:7" ht="28.5" customHeight="1" x14ac:dyDescent="0.2">
      <c r="B7" s="8" t="s">
        <v>3</v>
      </c>
      <c r="C7" s="9"/>
      <c r="D7" s="9"/>
      <c r="E7" s="9"/>
      <c r="F7" s="23"/>
      <c r="G7" s="24"/>
    </row>
    <row r="10" spans="1:7" ht="20.100000000000001" customHeight="1" x14ac:dyDescent="0.2">
      <c r="A10" s="21" t="s">
        <v>7</v>
      </c>
    </row>
    <row r="11" spans="1:7" ht="9.9" customHeight="1" x14ac:dyDescent="0.2"/>
    <row r="12" spans="1:7" ht="28.5" customHeight="1" x14ac:dyDescent="0.2">
      <c r="B12" s="5" t="s">
        <v>8</v>
      </c>
      <c r="C12" s="6"/>
      <c r="D12" s="6"/>
      <c r="E12" s="6"/>
      <c r="F12" s="19" t="e">
        <f>計算シート!C32</f>
        <v>#VALUE!</v>
      </c>
      <c r="G12" s="7" t="s">
        <v>4</v>
      </c>
    </row>
    <row r="13" spans="1:7" ht="28.5" customHeight="1" x14ac:dyDescent="0.2">
      <c r="B13" s="15" t="s">
        <v>9</v>
      </c>
      <c r="C13" s="16"/>
      <c r="D13" s="16"/>
      <c r="E13" s="16"/>
      <c r="F13" s="20" t="e">
        <f>計算シート!C34</f>
        <v>#VALUE!</v>
      </c>
      <c r="G13" s="17" t="e">
        <f>計算シート!C35</f>
        <v>#VALUE!</v>
      </c>
    </row>
    <row r="14" spans="1:7" ht="28.5" customHeight="1" x14ac:dyDescent="0.2">
      <c r="B14" s="5" t="s">
        <v>10</v>
      </c>
      <c r="C14" s="6"/>
      <c r="D14" s="6"/>
      <c r="E14" s="6"/>
      <c r="F14" s="19" t="e">
        <f>計算シート!E32</f>
        <v>#VALUE!</v>
      </c>
      <c r="G14" s="7" t="s">
        <v>4</v>
      </c>
    </row>
    <row r="15" spans="1:7" ht="28.5" customHeight="1" x14ac:dyDescent="0.2">
      <c r="B15" s="15" t="s">
        <v>11</v>
      </c>
      <c r="C15" s="16"/>
      <c r="D15" s="16"/>
      <c r="E15" s="16"/>
      <c r="F15" s="20" t="e">
        <f>計算シート!E34</f>
        <v>#VALUE!</v>
      </c>
      <c r="G15" s="17" t="e">
        <f>計算シート!E35</f>
        <v>#VALUE!</v>
      </c>
    </row>
    <row r="16" spans="1:7" ht="12" customHeight="1" x14ac:dyDescent="0.2"/>
    <row r="17" spans="1:7" ht="28.5" customHeight="1" x14ac:dyDescent="0.2">
      <c r="B17" s="5" t="s">
        <v>12</v>
      </c>
      <c r="C17" s="6"/>
      <c r="D17" s="6"/>
      <c r="E17" s="6"/>
      <c r="F17" s="19" t="e">
        <f>計算シート!C52</f>
        <v>#VALUE!</v>
      </c>
      <c r="G17" s="7" t="s">
        <v>4</v>
      </c>
    </row>
    <row r="18" spans="1:7" ht="28.5" customHeight="1" x14ac:dyDescent="0.2">
      <c r="B18" s="15" t="s">
        <v>13</v>
      </c>
      <c r="C18" s="16"/>
      <c r="D18" s="16"/>
      <c r="E18" s="16"/>
      <c r="F18" s="22" t="e">
        <f>計算シート!C53</f>
        <v>#VALUE!</v>
      </c>
      <c r="G18" s="18" t="s">
        <v>4</v>
      </c>
    </row>
    <row r="21" spans="1:7" ht="20.100000000000001" customHeight="1" x14ac:dyDescent="0.2">
      <c r="A21" s="21" t="s">
        <v>37</v>
      </c>
    </row>
  </sheetData>
  <mergeCells count="1">
    <mergeCell ref="F7:G7"/>
  </mergeCells>
  <phoneticPr fontId="1"/>
  <pageMargins left="0.7" right="0.48" top="0.73" bottom="0.47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計算シート!$G$7:$G$8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3"/>
  <sheetViews>
    <sheetView workbookViewId="0">
      <selection activeCell="E2" sqref="E2"/>
    </sheetView>
  </sheetViews>
  <sheetFormatPr defaultRowHeight="13.2" x14ac:dyDescent="0.2"/>
  <cols>
    <col min="1" max="1" width="12.109375" customWidth="1"/>
    <col min="2" max="2" width="4.88671875" customWidth="1"/>
    <col min="3" max="3" width="14.6640625" customWidth="1"/>
    <col min="4" max="4" width="12.88671875" customWidth="1"/>
    <col min="5" max="5" width="16.33203125" customWidth="1"/>
    <col min="6" max="13" width="14.6640625" customWidth="1"/>
  </cols>
  <sheetData>
    <row r="1" spans="1:7" ht="24.75" customHeight="1" x14ac:dyDescent="0.2">
      <c r="A1" t="s">
        <v>5</v>
      </c>
    </row>
    <row r="3" spans="1:7" x14ac:dyDescent="0.2">
      <c r="A3" t="s">
        <v>19</v>
      </c>
    </row>
    <row r="5" spans="1:7" x14ac:dyDescent="0.2">
      <c r="A5" t="s">
        <v>1</v>
      </c>
      <c r="E5" t="str">
        <f>IF(配偶者控除算出表!F5="","",配偶者控除算出表!F5)</f>
        <v/>
      </c>
      <c r="F5" t="s">
        <v>4</v>
      </c>
    </row>
    <row r="6" spans="1:7" x14ac:dyDescent="0.2">
      <c r="A6" t="s">
        <v>2</v>
      </c>
      <c r="E6" t="str">
        <f>IF(配偶者控除算出表!F6="","",配偶者控除算出表!F6)</f>
        <v/>
      </c>
      <c r="F6" t="s">
        <v>4</v>
      </c>
    </row>
    <row r="7" spans="1:7" x14ac:dyDescent="0.2">
      <c r="A7" t="s">
        <v>3</v>
      </c>
      <c r="E7" s="3" t="str">
        <f>IF(配偶者控除算出表!F7="","",配偶者控除算出表!F7)</f>
        <v/>
      </c>
      <c r="G7" t="s">
        <v>39</v>
      </c>
    </row>
    <row r="8" spans="1:7" x14ac:dyDescent="0.2">
      <c r="G8" t="s">
        <v>40</v>
      </c>
    </row>
    <row r="9" spans="1:7" x14ac:dyDescent="0.2">
      <c r="A9" t="s">
        <v>14</v>
      </c>
      <c r="D9" t="s">
        <v>16</v>
      </c>
    </row>
    <row r="11" spans="1:7" x14ac:dyDescent="0.2">
      <c r="A11">
        <v>1</v>
      </c>
      <c r="B11" t="s">
        <v>17</v>
      </c>
      <c r="C11" s="2">
        <v>740999</v>
      </c>
      <c r="D11" t="s">
        <v>15</v>
      </c>
    </row>
    <row r="12" spans="1:7" x14ac:dyDescent="0.2">
      <c r="A12" s="2">
        <v>741000</v>
      </c>
      <c r="B12" t="s">
        <v>17</v>
      </c>
      <c r="C12" s="2">
        <v>2190999</v>
      </c>
      <c r="D12" t="s">
        <v>53</v>
      </c>
    </row>
    <row r="13" spans="1:7" x14ac:dyDescent="0.2">
      <c r="A13" s="2">
        <v>2191000</v>
      </c>
      <c r="B13" t="s">
        <v>17</v>
      </c>
      <c r="C13" s="2">
        <v>2192999</v>
      </c>
      <c r="D13" t="s">
        <v>54</v>
      </c>
    </row>
    <row r="14" spans="1:7" x14ac:dyDescent="0.2">
      <c r="A14" s="2">
        <v>2193000</v>
      </c>
      <c r="B14" t="s">
        <v>17</v>
      </c>
      <c r="C14" s="2">
        <v>2195999</v>
      </c>
      <c r="D14" t="s">
        <v>55</v>
      </c>
    </row>
    <row r="15" spans="1:7" x14ac:dyDescent="0.2">
      <c r="A15" s="2">
        <v>2196000</v>
      </c>
      <c r="B15" t="s">
        <v>17</v>
      </c>
      <c r="C15" s="2">
        <v>2199999</v>
      </c>
      <c r="D15" t="s">
        <v>56</v>
      </c>
    </row>
    <row r="16" spans="1:7" x14ac:dyDescent="0.2">
      <c r="A16" s="2">
        <v>2200000</v>
      </c>
      <c r="B16" t="s">
        <v>17</v>
      </c>
      <c r="C16" s="2">
        <v>3599999</v>
      </c>
      <c r="D16" t="s">
        <v>41</v>
      </c>
    </row>
    <row r="17" spans="1:5" x14ac:dyDescent="0.2">
      <c r="A17" s="2">
        <v>3600000</v>
      </c>
      <c r="B17" t="s">
        <v>17</v>
      </c>
      <c r="C17" s="2">
        <v>6599999</v>
      </c>
      <c r="D17" t="s">
        <v>42</v>
      </c>
    </row>
    <row r="18" spans="1:5" x14ac:dyDescent="0.2">
      <c r="A18" s="2">
        <v>6600000</v>
      </c>
      <c r="B18" t="s">
        <v>17</v>
      </c>
      <c r="C18" s="2">
        <v>8499999</v>
      </c>
      <c r="D18" t="s">
        <v>43</v>
      </c>
    </row>
    <row r="19" spans="1:5" x14ac:dyDescent="0.2">
      <c r="A19" s="2">
        <v>8500000</v>
      </c>
      <c r="B19" t="s">
        <v>18</v>
      </c>
      <c r="D19" t="s">
        <v>44</v>
      </c>
    </row>
    <row r="22" spans="1:5" x14ac:dyDescent="0.2">
      <c r="C22" t="s">
        <v>20</v>
      </c>
      <c r="E22" t="s">
        <v>21</v>
      </c>
    </row>
    <row r="23" spans="1:5" x14ac:dyDescent="0.2">
      <c r="C23">
        <f>IF(E5&lt;=C11,0,0)</f>
        <v>0</v>
      </c>
      <c r="E23">
        <f>IF(E6&lt;=C11,0,0)</f>
        <v>0</v>
      </c>
    </row>
    <row r="24" spans="1:5" x14ac:dyDescent="0.2">
      <c r="C24">
        <f>IF(AND($E$5&gt;=A12,$E$5&lt;=C12),$E$5-740000,0)</f>
        <v>0</v>
      </c>
      <c r="E24">
        <f>IF(AND($E$6&gt;=A12,$E$6&lt;=C12),$E$6-740000,0)</f>
        <v>0</v>
      </c>
    </row>
    <row r="25" spans="1:5" x14ac:dyDescent="0.2">
      <c r="C25">
        <f>IF(AND($E$5&gt;=A13,$E$5&lt;=C13),1451000,0)</f>
        <v>0</v>
      </c>
      <c r="E25">
        <f>IF(AND($E$6&gt;=A13,$E$6&lt;=C13),1451000,0)</f>
        <v>0</v>
      </c>
    </row>
    <row r="26" spans="1:5" x14ac:dyDescent="0.2">
      <c r="C26">
        <f>IF(AND($E$5&gt;=A14,$E$5&lt;=C14),1453000,0)</f>
        <v>0</v>
      </c>
      <c r="E26">
        <f>IF(AND($E$6&gt;=A14,$E$6&lt;=C14),1453000,0)</f>
        <v>0</v>
      </c>
    </row>
    <row r="27" spans="1:5" x14ac:dyDescent="0.2">
      <c r="C27">
        <f>IF(AND($E$5&gt;=A15,$E$5&lt;=C15),1456000,0)</f>
        <v>0</v>
      </c>
      <c r="E27">
        <f>IF(AND($E$6&gt;=A15,$E$6&lt;=C15),1456000,0)</f>
        <v>0</v>
      </c>
    </row>
    <row r="28" spans="1:5" x14ac:dyDescent="0.2">
      <c r="C28">
        <f>IF(AND($E$5&gt;=A16,$E$5&lt;=C16),ROUNDDOWN($E$5/4,-3)*2.8-80000,0)</f>
        <v>0</v>
      </c>
      <c r="E28">
        <f>IF(AND($E$6&gt;=A16,$E$6&lt;=C16),ROUNDDOWN($E$6/4,-3)*2.8-80000,0)</f>
        <v>0</v>
      </c>
    </row>
    <row r="29" spans="1:5" x14ac:dyDescent="0.2">
      <c r="C29">
        <f>IF(AND($E$5&gt;=A17,$E$5&lt;=C17),ROUNDDOWN($E$5/4,-3)*3.2-440000,0)</f>
        <v>0</v>
      </c>
      <c r="E29">
        <f>IF(AND($E$6&gt;=A17,$E$6&lt;=C17),ROUNDDOWN($E$6/4,-3)*3.2-440000,0)</f>
        <v>0</v>
      </c>
    </row>
    <row r="30" spans="1:5" x14ac:dyDescent="0.2">
      <c r="C30">
        <f>IF(AND($E$5&gt;=A18,$E$5&lt;=C18),ROUNDDOWN($E$5*0.9,0)-1100000,0)</f>
        <v>0</v>
      </c>
      <c r="E30">
        <f>IF(AND($E$6&gt;=A18,$E$6&lt;=C18),ROUNDDOWN($E$6*0.9,0)-1100000,0)</f>
        <v>0</v>
      </c>
    </row>
    <row r="31" spans="1:5" x14ac:dyDescent="0.2">
      <c r="C31" t="e">
        <f>IF($E$5&gt;=A19,$E$5-1950000,0)</f>
        <v>#VALUE!</v>
      </c>
      <c r="E31" t="e">
        <f>IF($E$6&gt;=A19,$E$6-1950000,0)</f>
        <v>#VALUE!</v>
      </c>
    </row>
    <row r="32" spans="1:5" x14ac:dyDescent="0.2">
      <c r="A32" t="s">
        <v>22</v>
      </c>
      <c r="C32" t="e">
        <f>SUM(C23:C31)</f>
        <v>#VALUE!</v>
      </c>
      <c r="E32" t="e">
        <f>SUM(E23:E31)</f>
        <v>#VALUE!</v>
      </c>
    </row>
    <row r="34" spans="1:13" x14ac:dyDescent="0.2">
      <c r="A34" t="s">
        <v>23</v>
      </c>
      <c r="C34" t="e">
        <f>IF(C32&lt;=4890000,"489万円以下",IF(AND(C32&gt;4890000,C32&lt;=6550000),"489万円超655万円以下",IF(AND(C32&gt;6550000,C32&lt;=9000000),"655万円超900万円以下",IF(AND(C32&gt;9000000,C32&lt;=9500000),"900万円超950万円以下",IF(AND(C32&gt;9500000,C32&lt;=10000000),"950万円超1,000万円以下","対象外")))))</f>
        <v>#VALUE!</v>
      </c>
      <c r="E34" t="e">
        <f>IF(AND(E32&lt;=620000,E7="70歳以上"),"62万円以下かつ年齢70歳以上",IF(AND(E32&lt;=620000,E7="69歳以下"),"62万円以下かつ年齢70歳未満",IF(AND(E32&gt;620000,E32&lt;=950000),"62万円超95万円以下",IF(AND(E32&gt;950000,E32&lt;=1330000),"95万円超133万円以下","対象外"))))</f>
        <v>#VALUE!</v>
      </c>
    </row>
    <row r="35" spans="1:13" x14ac:dyDescent="0.2">
      <c r="C35" s="4" t="e">
        <f>IF(C34="489万円以下","(A)",IF(C34="489万円超655万円以下","(A)",IF(C34="655万円超900万円以下","(A)",IF(C34="900万円超950万円以下","(B)",IF(C34="950万円超1,000万円以下","(C)","")))))</f>
        <v>#VALUE!</v>
      </c>
      <c r="E35" s="4" t="e">
        <f>IF(E34="62万円以下かつ年齢70歳以上","①",IF(E34="62万円以下かつ年齢70歳未満","②",IF(E34="62万円超95万円以下","③",IF(E34="95万円超133万円以下","④",""))))</f>
        <v>#VALUE!</v>
      </c>
    </row>
    <row r="38" spans="1:13" x14ac:dyDescent="0.2">
      <c r="A38" t="s">
        <v>6</v>
      </c>
    </row>
    <row r="40" spans="1:13" x14ac:dyDescent="0.2">
      <c r="C40" t="s">
        <v>28</v>
      </c>
    </row>
    <row r="41" spans="1:13" x14ac:dyDescent="0.2">
      <c r="C41" s="3" t="s">
        <v>29</v>
      </c>
      <c r="D41" s="3" t="s">
        <v>30</v>
      </c>
      <c r="E41" s="3" t="s">
        <v>31</v>
      </c>
      <c r="F41" s="3" t="s">
        <v>32</v>
      </c>
    </row>
    <row r="42" spans="1:13" ht="27.75" customHeight="1" x14ac:dyDescent="0.2">
      <c r="F42" t="s">
        <v>45</v>
      </c>
      <c r="G42" t="s">
        <v>46</v>
      </c>
      <c r="H42" t="s">
        <v>47</v>
      </c>
      <c r="I42" t="s">
        <v>48</v>
      </c>
      <c r="J42" t="s">
        <v>49</v>
      </c>
      <c r="K42" t="s">
        <v>50</v>
      </c>
      <c r="L42" t="s">
        <v>51</v>
      </c>
      <c r="M42" t="s">
        <v>52</v>
      </c>
    </row>
    <row r="43" spans="1:13" x14ac:dyDescent="0.2">
      <c r="A43" t="s">
        <v>24</v>
      </c>
      <c r="B43" t="s">
        <v>27</v>
      </c>
      <c r="C43">
        <v>480000</v>
      </c>
      <c r="D43">
        <v>380000</v>
      </c>
      <c r="E43">
        <v>380000</v>
      </c>
      <c r="F43">
        <v>360000</v>
      </c>
      <c r="G43">
        <v>310000</v>
      </c>
      <c r="H43">
        <v>260000</v>
      </c>
      <c r="I43">
        <v>210000</v>
      </c>
      <c r="J43">
        <v>160000</v>
      </c>
      <c r="K43">
        <v>110000</v>
      </c>
      <c r="L43">
        <v>60000</v>
      </c>
      <c r="M43">
        <v>30000</v>
      </c>
    </row>
    <row r="44" spans="1:13" x14ac:dyDescent="0.2">
      <c r="B44" t="s">
        <v>25</v>
      </c>
      <c r="C44">
        <v>320000</v>
      </c>
      <c r="D44">
        <v>260000</v>
      </c>
      <c r="E44">
        <v>260000</v>
      </c>
      <c r="F44">
        <v>240000</v>
      </c>
      <c r="G44">
        <v>210000</v>
      </c>
      <c r="H44">
        <v>180000</v>
      </c>
      <c r="I44">
        <v>140000</v>
      </c>
      <c r="J44">
        <v>110000</v>
      </c>
      <c r="K44">
        <v>80000</v>
      </c>
      <c r="L44">
        <v>40000</v>
      </c>
      <c r="M44">
        <v>20000</v>
      </c>
    </row>
    <row r="45" spans="1:13" x14ac:dyDescent="0.2">
      <c r="B45" t="s">
        <v>26</v>
      </c>
      <c r="C45">
        <v>160000</v>
      </c>
      <c r="D45">
        <v>130000</v>
      </c>
      <c r="E45">
        <v>130000</v>
      </c>
      <c r="F45">
        <v>120000</v>
      </c>
      <c r="G45">
        <v>110000</v>
      </c>
      <c r="H45">
        <v>90000</v>
      </c>
      <c r="I45">
        <v>70000</v>
      </c>
      <c r="J45">
        <v>60000</v>
      </c>
      <c r="K45">
        <v>40000</v>
      </c>
      <c r="L45">
        <v>20000</v>
      </c>
      <c r="M45">
        <v>10000</v>
      </c>
    </row>
    <row r="47" spans="1:13" x14ac:dyDescent="0.2">
      <c r="A47" t="s">
        <v>33</v>
      </c>
      <c r="C47" t="e">
        <f>IF(AND($C$35="(A)",$E$35="①"),C43,0)</f>
        <v>#VALUE!</v>
      </c>
      <c r="D47" t="e">
        <f>IF(AND($C$35="(A)",$E$35="②"),D43,0)</f>
        <v>#VALUE!</v>
      </c>
      <c r="E47" t="e">
        <f>IF(AND($C$35="(A)",$E$35="③"),E43,0)</f>
        <v>#VALUE!</v>
      </c>
      <c r="F47" t="e">
        <f>IF(AND($C$35="(A)",$E$32&gt;950000,$E$32&lt;=1000000),F43,0)</f>
        <v>#VALUE!</v>
      </c>
      <c r="G47" t="e">
        <f>IF(AND($C$35="(A)",$E$32&gt;1000000,$E$32&lt;=1050000),G43,0)</f>
        <v>#VALUE!</v>
      </c>
      <c r="H47" t="e">
        <f>IF(AND($C$35="(A)",$E$32&gt;1050000,$E$32&lt;=1100000),H43,0)</f>
        <v>#VALUE!</v>
      </c>
      <c r="I47" t="e">
        <f>IF(AND($C$35="(A)",$E$32&gt;1100000,$E$32&lt;=1150000),I43,0)</f>
        <v>#VALUE!</v>
      </c>
      <c r="J47" t="e">
        <f>IF(AND($C$35="(A)",$E$32&gt;1150000,$E$32&lt;=1200000),J43,0)</f>
        <v>#VALUE!</v>
      </c>
      <c r="K47" t="e">
        <f>IF(AND($C$35="(A)",$E$32&gt;1200000,$E$32&lt;=1250000),K43,0)</f>
        <v>#VALUE!</v>
      </c>
      <c r="L47" t="e">
        <f>IF(AND($C$35="(A)",$E$32&gt;1250000,$E$32&lt;=1300000),L43,0)</f>
        <v>#VALUE!</v>
      </c>
      <c r="M47" t="e">
        <f>IF(AND($C$35="(A)",$E$32&gt;1300000,$E$32&lt;=1330000),M43,0)</f>
        <v>#VALUE!</v>
      </c>
    </row>
    <row r="48" spans="1:13" x14ac:dyDescent="0.2">
      <c r="C48" t="e">
        <f>IF(AND($C$35="(B)",$E$35="①"),C44,0)</f>
        <v>#VALUE!</v>
      </c>
      <c r="D48" t="e">
        <f>IF(AND($C$35="(B)",$E$35="②"),D44,0)</f>
        <v>#VALUE!</v>
      </c>
      <c r="E48" t="e">
        <f>IF(AND($C$35="(B)",$E$35="③"),E44,0)</f>
        <v>#VALUE!</v>
      </c>
      <c r="F48" t="e">
        <f>IF(AND($C$35="(B)",$E$32&gt;950000,$E$32&lt;=1000000),F44,0)</f>
        <v>#VALUE!</v>
      </c>
      <c r="G48" t="e">
        <f>IF(AND($C$35="(B)",$E$32&gt;1000000,$E$32&lt;=1050000),G44,0)</f>
        <v>#VALUE!</v>
      </c>
      <c r="H48" t="e">
        <f>IF(AND($C$35="(B)",$E$32&gt;1050000,$E$32&lt;=1100000),H44,0)</f>
        <v>#VALUE!</v>
      </c>
      <c r="I48" t="e">
        <f>IF(AND($C$35="(B)",$E$32&gt;1100000,$E$32&lt;=1150000),I44,0)</f>
        <v>#VALUE!</v>
      </c>
      <c r="J48" t="e">
        <f>IF(AND($C$35="(B)",$E$32&gt;1150000,$E$32&lt;=1200000),J44,0)</f>
        <v>#VALUE!</v>
      </c>
      <c r="K48" t="e">
        <f>IF(AND($C$35="(B)",$E$32&gt;1200000,$E$32&lt;=1250000),K44,0)</f>
        <v>#VALUE!</v>
      </c>
      <c r="L48" t="e">
        <f>IF(AND($C$35="(B)",$E$32&gt;1250000,$E$32&lt;=1300000),L44,0)</f>
        <v>#VALUE!</v>
      </c>
      <c r="M48" t="e">
        <f>IF(AND($C$35="(B)",$E$32&gt;1300000,$E$32&lt;=1330000),M44,0)</f>
        <v>#VALUE!</v>
      </c>
    </row>
    <row r="49" spans="1:13" x14ac:dyDescent="0.2">
      <c r="C49" t="e">
        <f>IF(AND($C$35="(C)",$E$35="①"),C45,0)</f>
        <v>#VALUE!</v>
      </c>
      <c r="D49" t="e">
        <f>IF(AND($C$35="(C)",$E$35="②"),D45,0)</f>
        <v>#VALUE!</v>
      </c>
      <c r="E49" t="e">
        <f>IF(AND($C$35="(C)",$E$35="③"),E45,0)</f>
        <v>#VALUE!</v>
      </c>
      <c r="F49" t="e">
        <f>IF(AND($C$35="(C)",$E$32&gt;950000,$E$32&lt;=1000000),F45,0)</f>
        <v>#VALUE!</v>
      </c>
      <c r="G49" t="e">
        <f>IF(AND($C$35="(C)",$E$32&gt;1000000,$E$32&lt;=1050000),G45,0)</f>
        <v>#VALUE!</v>
      </c>
      <c r="H49" t="e">
        <f>IF(AND($C$35="(C)",$E$32&gt;1050000,$E$32&lt;=1100000),H45,0)</f>
        <v>#VALUE!</v>
      </c>
      <c r="I49" t="e">
        <f>IF(AND($C$35="(C)",$E$32&gt;1100000,$E$32&lt;=1150000),I45,0)</f>
        <v>#VALUE!</v>
      </c>
      <c r="J49" t="e">
        <f>IF(AND($C$35="(C)",$E$32&gt;1150000,$E$32&lt;=1200000),J45,0)</f>
        <v>#VALUE!</v>
      </c>
      <c r="K49" t="e">
        <f>IF(AND($C$35="(C)",$E$32&gt;1200000,$E$32&lt;=1250000),K45,0)</f>
        <v>#VALUE!</v>
      </c>
      <c r="L49" t="e">
        <f>IF(AND($C$35="(C)",$E$32&gt;1250000,$E$32&lt;=1300000),L45,0)</f>
        <v>#VALUE!</v>
      </c>
      <c r="M49" t="e">
        <f>IF(AND($C$35="(C)",$E$32&gt;1300000,$E$32&lt;=1330000),M45,0)</f>
        <v>#VALUE!</v>
      </c>
    </row>
    <row r="50" spans="1:13" ht="30" customHeight="1" x14ac:dyDescent="0.2">
      <c r="A50" t="s">
        <v>34</v>
      </c>
      <c r="C50" t="e">
        <f>SUM(C47:C49)</f>
        <v>#VALUE!</v>
      </c>
      <c r="D50" t="e">
        <f>SUM(D47:D49)</f>
        <v>#VALUE!</v>
      </c>
      <c r="E50" t="e">
        <f t="shared" ref="E50:M50" si="0">SUM(E47:E49)</f>
        <v>#VALUE!</v>
      </c>
      <c r="F50" t="e">
        <f t="shared" si="0"/>
        <v>#VALUE!</v>
      </c>
      <c r="G50" t="e">
        <f t="shared" si="0"/>
        <v>#VALUE!</v>
      </c>
      <c r="H50" t="e">
        <f t="shared" si="0"/>
        <v>#VALUE!</v>
      </c>
      <c r="I50" t="e">
        <f t="shared" si="0"/>
        <v>#VALUE!</v>
      </c>
      <c r="J50" t="e">
        <f t="shared" si="0"/>
        <v>#VALUE!</v>
      </c>
      <c r="K50" t="e">
        <f t="shared" si="0"/>
        <v>#VALUE!</v>
      </c>
      <c r="L50" t="e">
        <f t="shared" si="0"/>
        <v>#VALUE!</v>
      </c>
      <c r="M50" t="e">
        <f t="shared" si="0"/>
        <v>#VALUE!</v>
      </c>
    </row>
    <row r="52" spans="1:13" x14ac:dyDescent="0.2">
      <c r="A52" t="s">
        <v>35</v>
      </c>
      <c r="C52" t="e">
        <f>SUM(C50:D50)</f>
        <v>#VALUE!</v>
      </c>
    </row>
    <row r="53" spans="1:13" x14ac:dyDescent="0.2">
      <c r="A53" t="s">
        <v>36</v>
      </c>
      <c r="C53" t="e">
        <f>SUM(E50:M50)</f>
        <v>#VALUE!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配偶者控除算出表</vt:lpstr>
      <vt:lpstr>計算シート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まいぼた</dc:creator>
  <cp:lastPrinted>2026-09-09T04:39:16Z</cp:lastPrinted>
  <dcterms:created xsi:type="dcterms:W3CDTF">2018-10-03T05:16:21Z</dcterms:created>
  <dcterms:modified xsi:type="dcterms:W3CDTF">2026-09-10T10:34:02Z</dcterms:modified>
</cp:coreProperties>
</file>