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101243\Desktop\"/>
    </mc:Choice>
  </mc:AlternateContent>
  <xr:revisionPtr revIDLastSave="0" documentId="13_ncr:1_{B2F409D9-1313-4219-BBCF-5A8332AA84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年間給与所得・基礎控除額算出表" sheetId="1" r:id="rId1"/>
    <sheet name="計算シート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" l="1"/>
  <c r="C26" i="2" l="1"/>
  <c r="C23" i="2"/>
  <c r="C22" i="2"/>
  <c r="C21" i="2"/>
  <c r="C30" i="2" s="1"/>
  <c r="C25" i="2"/>
  <c r="C24" i="2"/>
  <c r="C29" i="2"/>
  <c r="C28" i="2"/>
  <c r="C27" i="2"/>
  <c r="C57" i="2" l="1"/>
  <c r="C49" i="2"/>
  <c r="D6" i="1"/>
  <c r="C55" i="2"/>
  <c r="C56" i="2"/>
  <c r="C50" i="2"/>
  <c r="C51" i="2"/>
  <c r="C53" i="2"/>
  <c r="C54" i="2"/>
  <c r="C52" i="2"/>
  <c r="C59" i="2" l="1"/>
  <c r="D7" i="1" s="1"/>
</calcChain>
</file>

<file path=xl/sharedStrings.xml><?xml version="1.0" encoding="utf-8"?>
<sst xmlns="http://schemas.openxmlformats.org/spreadsheetml/2006/main" count="87" uniqueCount="64">
  <si>
    <t>あなたの年間給与収入（見積額）</t>
    <rPh sb="4" eb="6">
      <t>ネンカン</t>
    </rPh>
    <rPh sb="6" eb="8">
      <t>キュウヨ</t>
    </rPh>
    <rPh sb="8" eb="10">
      <t>シュウニュウ</t>
    </rPh>
    <rPh sb="11" eb="13">
      <t>ミツモ</t>
    </rPh>
    <rPh sb="13" eb="14">
      <t>ガク</t>
    </rPh>
    <phoneticPr fontId="1"/>
  </si>
  <si>
    <t>円</t>
    <rPh sb="0" eb="1">
      <t>エン</t>
    </rPh>
    <phoneticPr fontId="1"/>
  </si>
  <si>
    <t>あなたの年間給与所得額</t>
    <rPh sb="4" eb="6">
      <t>ネンカン</t>
    </rPh>
    <rPh sb="6" eb="8">
      <t>キュウヨ</t>
    </rPh>
    <rPh sb="8" eb="10">
      <t>ショトク</t>
    </rPh>
    <rPh sb="10" eb="11">
      <t>ガク</t>
    </rPh>
    <phoneticPr fontId="1"/>
  </si>
  <si>
    <t>給与等の収入金額（Ａ）</t>
    <rPh sb="0" eb="2">
      <t>キュウヨ</t>
    </rPh>
    <rPh sb="2" eb="3">
      <t>トウ</t>
    </rPh>
    <rPh sb="4" eb="6">
      <t>シュウニュウ</t>
    </rPh>
    <rPh sb="6" eb="8">
      <t>キンガク</t>
    </rPh>
    <phoneticPr fontId="1"/>
  </si>
  <si>
    <t>0円＝（C）</t>
  </si>
  <si>
    <t>給与所得の金額（C）</t>
  </si>
  <si>
    <t>～</t>
  </si>
  <si>
    <t>１．給与所得計算</t>
    <rPh sb="2" eb="4">
      <t>キュウヨ</t>
    </rPh>
    <rPh sb="4" eb="6">
      <t>ショトク</t>
    </rPh>
    <rPh sb="6" eb="8">
      <t>ケイサン</t>
    </rPh>
    <phoneticPr fontId="1"/>
  </si>
  <si>
    <t>あなたの年間所得</t>
    <rPh sb="4" eb="6">
      <t>ネンカン</t>
    </rPh>
    <rPh sb="6" eb="8">
      <t>ショトク</t>
    </rPh>
    <phoneticPr fontId="1"/>
  </si>
  <si>
    <t>合計</t>
    <rPh sb="0" eb="2">
      <t>ゴウケイ</t>
    </rPh>
    <phoneticPr fontId="1"/>
  </si>
  <si>
    <t>入力箇所</t>
    <rPh sb="0" eb="2">
      <t>ニュウリョク</t>
    </rPh>
    <rPh sb="2" eb="4">
      <t>カショ</t>
    </rPh>
    <phoneticPr fontId="1"/>
  </si>
  <si>
    <t>給与等の収入金額</t>
  </si>
  <si>
    <t>給与所得控除額</t>
  </si>
  <si>
    <t>(給与所得の源泉徴収票の支払金額)</t>
  </si>
  <si>
    <t>収入金額×30％+80,000円</t>
  </si>
  <si>
    <t>3,600,001円～6,600,000円</t>
    <phoneticPr fontId="1"/>
  </si>
  <si>
    <t>収入金額×20％+440,000円</t>
  </si>
  <si>
    <t>6,600,001円～8,500,000円</t>
    <phoneticPr fontId="1"/>
  </si>
  <si>
    <t>収入金額×10％+1,100,000円</t>
  </si>
  <si>
    <t>8,500,001円以上</t>
  </si>
  <si>
    <t>1,950,000円（上限）</t>
  </si>
  <si>
    <t>※ここでの計算結果はあくまでも、目安としてご利用ください</t>
    <phoneticPr fontId="1"/>
  </si>
  <si>
    <t>年間給与所得・基礎控除額算出表【２０２５年（令和７年）分以降】</t>
    <rPh sb="0" eb="2">
      <t>ネンカン</t>
    </rPh>
    <rPh sb="2" eb="6">
      <t>キュウヨショトク</t>
    </rPh>
    <rPh sb="7" eb="11">
      <t>キソコウジョ</t>
    </rPh>
    <rPh sb="11" eb="12">
      <t>ガク</t>
    </rPh>
    <rPh sb="12" eb="14">
      <t>サンシュツ</t>
    </rPh>
    <rPh sb="14" eb="15">
      <t>ヒョウ</t>
    </rPh>
    <rPh sb="20" eb="21">
      <t>ネン</t>
    </rPh>
    <rPh sb="22" eb="24">
      <t>レイワ</t>
    </rPh>
    <rPh sb="25" eb="26">
      <t>ネン</t>
    </rPh>
    <rPh sb="27" eb="28">
      <t>ブン</t>
    </rPh>
    <rPh sb="28" eb="30">
      <t>イコウ</t>
    </rPh>
    <phoneticPr fontId="1"/>
  </si>
  <si>
    <t>２．基礎控除額計算</t>
    <rPh sb="2" eb="6">
      <t>キソコウジョ</t>
    </rPh>
    <rPh sb="6" eb="7">
      <t>ガク</t>
    </rPh>
    <rPh sb="7" eb="9">
      <t>ケイサン</t>
    </rPh>
    <phoneticPr fontId="1"/>
  </si>
  <si>
    <t>基礎控除額</t>
    <rPh sb="0" eb="5">
      <t>キソコウジョガク</t>
    </rPh>
    <phoneticPr fontId="1"/>
  </si>
  <si>
    <t>132万円以下</t>
    <rPh sb="3" eb="5">
      <t>マンエン</t>
    </rPh>
    <rPh sb="5" eb="7">
      <t>イカ</t>
    </rPh>
    <phoneticPr fontId="1"/>
  </si>
  <si>
    <t>132万円超336万円以下</t>
    <rPh sb="3" eb="5">
      <t>マンエン</t>
    </rPh>
    <rPh sb="5" eb="6">
      <t>チョウ</t>
    </rPh>
    <rPh sb="9" eb="11">
      <t>マンエン</t>
    </rPh>
    <rPh sb="11" eb="13">
      <t>イカ</t>
    </rPh>
    <phoneticPr fontId="1"/>
  </si>
  <si>
    <t>336万円超489万円以下</t>
    <rPh sb="3" eb="5">
      <t>マンエン</t>
    </rPh>
    <rPh sb="5" eb="6">
      <t>チョウ</t>
    </rPh>
    <rPh sb="9" eb="11">
      <t>マンエン</t>
    </rPh>
    <rPh sb="11" eb="13">
      <t>イカ</t>
    </rPh>
    <phoneticPr fontId="1"/>
  </si>
  <si>
    <t>489万円超655万円以下</t>
    <rPh sb="3" eb="5">
      <t>マンエン</t>
    </rPh>
    <rPh sb="5" eb="6">
      <t>チョウ</t>
    </rPh>
    <rPh sb="9" eb="11">
      <t>マンエン</t>
    </rPh>
    <rPh sb="11" eb="13">
      <t>イカ</t>
    </rPh>
    <phoneticPr fontId="1"/>
  </si>
  <si>
    <t>655万円超2,350万円以下</t>
    <rPh sb="3" eb="5">
      <t>マンエン</t>
    </rPh>
    <rPh sb="5" eb="6">
      <t>チョウ</t>
    </rPh>
    <rPh sb="11" eb="13">
      <t>マンエン</t>
    </rPh>
    <rPh sb="13" eb="15">
      <t>イカ</t>
    </rPh>
    <phoneticPr fontId="1"/>
  </si>
  <si>
    <t>2,350万円超2,400万円以下</t>
    <rPh sb="5" eb="7">
      <t>マンエン</t>
    </rPh>
    <rPh sb="7" eb="8">
      <t>チョウ</t>
    </rPh>
    <phoneticPr fontId="1"/>
  </si>
  <si>
    <t>48万円</t>
  </si>
  <si>
    <t>2,400万円超2,450万円以下</t>
  </si>
  <si>
    <t>32万円</t>
  </si>
  <si>
    <t>2,450万円超2,500万円以下</t>
  </si>
  <si>
    <t>16万円</t>
  </si>
  <si>
    <t>2,500万円超</t>
  </si>
  <si>
    <t>納税者本人の合計所得金額</t>
  </si>
  <si>
    <t>0円</t>
  </si>
  <si>
    <t>～</t>
    <phoneticPr fontId="1"/>
  </si>
  <si>
    <t>あなたの基礎控除額</t>
    <rPh sb="4" eb="9">
      <t>キソコウジョガク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</si>
  <si>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</si>
  <si>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</si>
  <si>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　　　　　　　　　　基礎控除額</t>
    <rPh sb="10" eb="15">
      <t>キソコウジョガク</t>
    </rPh>
    <phoneticPr fontId="1"/>
  </si>
  <si>
    <t>（A）－740,000円＝（C）</t>
  </si>
  <si>
    <t>1,451,000円＝（C）</t>
  </si>
  <si>
    <t>1,453,000円＝（C）</t>
  </si>
  <si>
    <t>1,456,000円＝（C）</t>
  </si>
  <si>
    <t>①：（A）÷４（千円未満切捨て）＝（B）　⇒　②：（B）×2.8－80,000円＝（C）</t>
  </si>
  <si>
    <t>①：（A）÷４（千円未満切捨て）＝（B）　⇒　②：（B）×3.2－440,000円＝（C）</t>
  </si>
  <si>
    <t>（A）× 90％－1,100,000円＝（C）</t>
  </si>
  <si>
    <t>（A）－1,950,000円＝（C）</t>
  </si>
  <si>
    <t>【給与所得控除額の速算表（令和８・９年分）】</t>
    <phoneticPr fontId="1"/>
  </si>
  <si>
    <t>年間給与所得・基礎控除額算出表【２０２６年・２０２７年分（令和８年・９年分）】</t>
    <rPh sb="0" eb="2">
      <t>ネンカン</t>
    </rPh>
    <rPh sb="2" eb="6">
      <t>キュウヨショトク</t>
    </rPh>
    <rPh sb="7" eb="11">
      <t>キソコウジョ</t>
    </rPh>
    <rPh sb="11" eb="12">
      <t>ガク</t>
    </rPh>
    <rPh sb="12" eb="14">
      <t>サンシュツ</t>
    </rPh>
    <rPh sb="14" eb="15">
      <t>ヒョウ</t>
    </rPh>
    <rPh sb="20" eb="21">
      <t>ネン</t>
    </rPh>
    <rPh sb="26" eb="27">
      <t>ネン</t>
    </rPh>
    <rPh sb="27" eb="28">
      <t>ブン</t>
    </rPh>
    <rPh sb="29" eb="31">
      <t>レイワ</t>
    </rPh>
    <rPh sb="32" eb="33">
      <t>ネン</t>
    </rPh>
    <rPh sb="35" eb="36">
      <t>ネン</t>
    </rPh>
    <rPh sb="36" eb="37">
      <t>ブン</t>
    </rPh>
    <phoneticPr fontId="1"/>
  </si>
  <si>
    <t>2,200,000円まで</t>
    <phoneticPr fontId="1"/>
  </si>
  <si>
    <t>740,000円</t>
    <phoneticPr fontId="1"/>
  </si>
  <si>
    <t>2,200,001円～3,600,000円</t>
    <phoneticPr fontId="1"/>
  </si>
  <si>
    <t>※給与等の収入金額が、「691,000円以上2,200,000円未満」である場合、上記の表に</t>
    <rPh sb="19" eb="20">
      <t>エン</t>
    </rPh>
    <rPh sb="41" eb="43">
      <t>ジョウキ</t>
    </rPh>
    <rPh sb="44" eb="45">
      <t>ヒョウ</t>
    </rPh>
    <phoneticPr fontId="1"/>
  </si>
  <si>
    <t>　かかわらず、次の金額となります。</t>
    <phoneticPr fontId="1"/>
  </si>
  <si>
    <t>【基礎控除額一覧（令和８・９年分）】</t>
    <rPh sb="1" eb="5">
      <t>キソコウジョ</t>
    </rPh>
    <rPh sb="5" eb="6">
      <t>ガク</t>
    </rPh>
    <rPh sb="6" eb="8">
      <t>イチラン</t>
    </rPh>
    <rPh sb="9" eb="11">
      <t>レイワ</t>
    </rPh>
    <rPh sb="14" eb="15">
      <t>ネン</t>
    </rPh>
    <rPh sb="15" eb="16">
      <t>ブン</t>
    </rPh>
    <phoneticPr fontId="1"/>
  </si>
  <si>
    <t>令和8・9年分</t>
    <rPh sb="0" eb="2">
      <t>レイワ</t>
    </rPh>
    <rPh sb="5" eb="6">
      <t>ネン</t>
    </rPh>
    <rPh sb="6" eb="7">
      <t>ブン</t>
    </rPh>
    <phoneticPr fontId="1"/>
  </si>
  <si>
    <t>104万円</t>
    <rPh sb="3" eb="5">
      <t>マンエン</t>
    </rPh>
    <phoneticPr fontId="1"/>
  </si>
  <si>
    <t>67万円</t>
    <rPh sb="2" eb="4">
      <t>マンエン</t>
    </rPh>
    <phoneticPr fontId="1"/>
  </si>
  <si>
    <t>62万円</t>
    <rPh sb="2" eb="4">
      <t>マンエン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</si>
</sst>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333333"/>
      <name val="ＭＳ Ｐゴシック"/>
      <family val="3"/>
      <charset val="128"/>
      <scheme val="minor"/>
    </font>
    <font>
      <sz val="10"/>
      <color rgb="FF333333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176" fontId="3" fillId="2" borderId="2" xfId="0" applyNumberFormat="1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23</xdr:row>
      <xdr:rowOff>76201</xdr:rowOff>
    </xdr:from>
    <xdr:to>
      <xdr:col>5</xdr:col>
      <xdr:colOff>548640</xdr:colOff>
      <xdr:row>30</xdr:row>
      <xdr:rowOff>131074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80F99DC-A783-46C7-B841-EA763C970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5958841"/>
          <a:ext cx="5654040" cy="1228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44"/>
  <sheetViews>
    <sheetView tabSelected="1" workbookViewId="0">
      <selection activeCell="D5" sqref="D5"/>
    </sheetView>
  </sheetViews>
  <sheetFormatPr defaultColWidth="9" defaultRowHeight="13.2" x14ac:dyDescent="0.2"/>
  <cols>
    <col min="1" max="1" width="3.6640625" style="4" customWidth="1"/>
    <col min="2" max="2" width="10.6640625" style="4" customWidth="1"/>
    <col min="3" max="3" width="26.6640625" style="4" customWidth="1"/>
    <col min="4" max="4" width="31.6640625" style="4" customWidth="1"/>
    <col min="5" max="5" width="5.6640625" style="4" customWidth="1"/>
    <col min="6" max="16384" width="9" style="4"/>
  </cols>
  <sheetData>
    <row r="1" spans="1:5" ht="29.25" customHeight="1" x14ac:dyDescent="0.2">
      <c r="A1" s="3" t="s">
        <v>53</v>
      </c>
    </row>
    <row r="2" spans="1:5" ht="12.75" customHeight="1" x14ac:dyDescent="0.2"/>
    <row r="3" spans="1:5" ht="21" customHeight="1" x14ac:dyDescent="0.2">
      <c r="B3" s="5"/>
      <c r="C3" s="4" t="s">
        <v>10</v>
      </c>
    </row>
    <row r="4" spans="1:5" ht="21" customHeight="1" x14ac:dyDescent="0.2"/>
    <row r="5" spans="1:5" ht="28.5" customHeight="1" x14ac:dyDescent="0.2">
      <c r="B5" s="6" t="s">
        <v>0</v>
      </c>
      <c r="C5" s="7"/>
      <c r="D5" s="8"/>
      <c r="E5" s="9" t="s">
        <v>1</v>
      </c>
    </row>
    <row r="6" spans="1:5" ht="28.5" customHeight="1" x14ac:dyDescent="0.2">
      <c r="B6" s="10" t="s">
        <v>2</v>
      </c>
      <c r="C6" s="11"/>
      <c r="D6" s="12" t="e">
        <f>計算シート!C30</f>
        <v>#VALUE!</v>
      </c>
      <c r="E6" s="13" t="s">
        <v>1</v>
      </c>
    </row>
    <row r="7" spans="1:5" ht="28.5" customHeight="1" x14ac:dyDescent="0.2">
      <c r="B7" s="10" t="s">
        <v>40</v>
      </c>
      <c r="C7" s="11"/>
      <c r="D7" s="12" t="e">
        <f>計算シート!C59</f>
        <v>#VALUE!</v>
      </c>
      <c r="E7" s="13" t="s">
        <v>42</v>
      </c>
    </row>
    <row r="8" spans="1:5" ht="6.75" customHeight="1" x14ac:dyDescent="0.2"/>
    <row r="9" spans="1:5" ht="20.25" customHeight="1" x14ac:dyDescent="0.2">
      <c r="B9" s="4" t="s">
        <v>21</v>
      </c>
    </row>
    <row r="12" spans="1:5" ht="28.5" customHeight="1" x14ac:dyDescent="0.2">
      <c r="B12" s="4" t="s">
        <v>52</v>
      </c>
    </row>
    <row r="13" spans="1:5" ht="5.25" customHeight="1" x14ac:dyDescent="0.2"/>
    <row r="14" spans="1:5" ht="14.4" customHeight="1" x14ac:dyDescent="0.2">
      <c r="B14" s="16" t="s">
        <v>11</v>
      </c>
      <c r="C14" s="17"/>
      <c r="D14" s="18" t="s">
        <v>12</v>
      </c>
      <c r="E14" s="18"/>
    </row>
    <row r="15" spans="1:5" ht="14.4" customHeight="1" x14ac:dyDescent="0.2">
      <c r="B15" s="19" t="s">
        <v>13</v>
      </c>
      <c r="C15" s="20"/>
      <c r="D15" s="18"/>
      <c r="E15" s="18"/>
    </row>
    <row r="16" spans="1:5" ht="19.95" customHeight="1" x14ac:dyDescent="0.2">
      <c r="B16" s="21" t="s">
        <v>54</v>
      </c>
      <c r="C16" s="22"/>
      <c r="D16" s="18" t="s">
        <v>55</v>
      </c>
      <c r="E16" s="18"/>
    </row>
    <row r="17" spans="2:5" ht="19.95" customHeight="1" x14ac:dyDescent="0.2">
      <c r="B17" s="21" t="s">
        <v>56</v>
      </c>
      <c r="C17" s="22"/>
      <c r="D17" s="18" t="s">
        <v>14</v>
      </c>
      <c r="E17" s="18"/>
    </row>
    <row r="18" spans="2:5" ht="19.95" customHeight="1" x14ac:dyDescent="0.2">
      <c r="B18" s="21" t="s">
        <v>15</v>
      </c>
      <c r="C18" s="22"/>
      <c r="D18" s="21" t="s">
        <v>16</v>
      </c>
      <c r="E18" s="22"/>
    </row>
    <row r="19" spans="2:5" ht="19.95" customHeight="1" x14ac:dyDescent="0.2">
      <c r="B19" s="21" t="s">
        <v>17</v>
      </c>
      <c r="C19" s="22"/>
      <c r="D19" s="21" t="s">
        <v>18</v>
      </c>
      <c r="E19" s="22"/>
    </row>
    <row r="20" spans="2:5" ht="19.95" customHeight="1" x14ac:dyDescent="0.2">
      <c r="B20" s="21" t="s">
        <v>19</v>
      </c>
      <c r="C20" s="22"/>
      <c r="D20" s="21" t="s">
        <v>20</v>
      </c>
      <c r="E20" s="22"/>
    </row>
    <row r="22" spans="2:5" x14ac:dyDescent="0.2">
      <c r="B22" s="4" t="s">
        <v>57</v>
      </c>
    </row>
    <row r="23" spans="2:5" x14ac:dyDescent="0.2">
      <c r="B23" s="4" t="s">
        <v>58</v>
      </c>
    </row>
    <row r="33" spans="2:4" ht="28.5" customHeight="1" x14ac:dyDescent="0.2">
      <c r="B33" s="4" t="s">
        <v>59</v>
      </c>
    </row>
    <row r="34" spans="2:4" ht="5.25" customHeight="1" x14ac:dyDescent="0.2"/>
    <row r="35" spans="2:4" ht="28.5" customHeight="1" x14ac:dyDescent="0.2">
      <c r="B35" s="15" t="s">
        <v>37</v>
      </c>
      <c r="C35" s="15"/>
      <c r="D35" s="14" t="s">
        <v>24</v>
      </c>
    </row>
    <row r="36" spans="2:4" ht="19.95" customHeight="1" x14ac:dyDescent="0.2">
      <c r="B36" s="15" t="s">
        <v>25</v>
      </c>
      <c r="C36" s="15"/>
      <c r="D36" s="14" t="s">
        <v>61</v>
      </c>
    </row>
    <row r="37" spans="2:4" ht="19.95" customHeight="1" x14ac:dyDescent="0.2">
      <c r="B37" s="15" t="s">
        <v>26</v>
      </c>
      <c r="C37" s="15"/>
      <c r="D37" s="14" t="s">
        <v>61</v>
      </c>
    </row>
    <row r="38" spans="2:4" ht="19.95" customHeight="1" x14ac:dyDescent="0.2">
      <c r="B38" s="15" t="s">
        <v>27</v>
      </c>
      <c r="C38" s="15"/>
      <c r="D38" s="14" t="s">
        <v>61</v>
      </c>
    </row>
    <row r="39" spans="2:4" ht="19.95" customHeight="1" x14ac:dyDescent="0.2">
      <c r="B39" s="15" t="s">
        <v>28</v>
      </c>
      <c r="C39" s="15"/>
      <c r="D39" s="14" t="s">
        <v>62</v>
      </c>
    </row>
    <row r="40" spans="2:4" ht="19.95" customHeight="1" x14ac:dyDescent="0.2">
      <c r="B40" s="15" t="s">
        <v>29</v>
      </c>
      <c r="C40" s="15"/>
      <c r="D40" s="14" t="s">
        <v>63</v>
      </c>
    </row>
    <row r="41" spans="2:4" ht="19.95" customHeight="1" x14ac:dyDescent="0.2">
      <c r="B41" s="15" t="s">
        <v>30</v>
      </c>
      <c r="C41" s="15"/>
      <c r="D41" s="14" t="s">
        <v>31</v>
      </c>
    </row>
    <row r="42" spans="2:4" ht="19.95" customHeight="1" x14ac:dyDescent="0.2">
      <c r="B42" s="15" t="s">
        <v>32</v>
      </c>
      <c r="C42" s="15"/>
      <c r="D42" s="14" t="s">
        <v>33</v>
      </c>
    </row>
    <row r="43" spans="2:4" ht="19.95" customHeight="1" x14ac:dyDescent="0.2">
      <c r="B43" s="15" t="s">
        <v>34</v>
      </c>
      <c r="C43" s="15"/>
      <c r="D43" s="14" t="s">
        <v>35</v>
      </c>
    </row>
    <row r="44" spans="2:4" ht="19.95" customHeight="1" x14ac:dyDescent="0.2">
      <c r="B44" s="15" t="s">
        <v>36</v>
      </c>
      <c r="C44" s="15"/>
      <c r="D44" s="14" t="s">
        <v>38</v>
      </c>
    </row>
  </sheetData>
  <mergeCells count="23">
    <mergeCell ref="B16:C16"/>
    <mergeCell ref="D20:E20"/>
    <mergeCell ref="B17:C17"/>
    <mergeCell ref="D17:E17"/>
    <mergeCell ref="B18:C18"/>
    <mergeCell ref="D18:E18"/>
    <mergeCell ref="B19:C19"/>
    <mergeCell ref="D19:E19"/>
    <mergeCell ref="B44:C44"/>
    <mergeCell ref="B43:C43"/>
    <mergeCell ref="B14:C14"/>
    <mergeCell ref="D14:E15"/>
    <mergeCell ref="B15:C15"/>
    <mergeCell ref="D16:E16"/>
    <mergeCell ref="B35:C35"/>
    <mergeCell ref="B36:C36"/>
    <mergeCell ref="B40:C40"/>
    <mergeCell ref="B41:C41"/>
    <mergeCell ref="B42:C42"/>
    <mergeCell ref="B37:C37"/>
    <mergeCell ref="B38:C38"/>
    <mergeCell ref="B39:C39"/>
    <mergeCell ref="B20:C20"/>
  </mergeCells>
  <phoneticPr fontId="1"/>
  <pageMargins left="0.7" right="0.48" top="0.73" bottom="0.3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9"/>
  <sheetViews>
    <sheetView workbookViewId="0">
      <selection activeCell="D30" sqref="D30"/>
    </sheetView>
  </sheetViews>
  <sheetFormatPr defaultRowHeight="13.2" x14ac:dyDescent="0.2"/>
  <cols>
    <col min="1" max="1" width="12.109375" customWidth="1"/>
    <col min="2" max="2" width="4.88671875" customWidth="1"/>
    <col min="3" max="3" width="14.6640625" customWidth="1"/>
    <col min="4" max="4" width="12.88671875" customWidth="1"/>
    <col min="5" max="5" width="16.33203125" customWidth="1"/>
    <col min="6" max="13" width="14.6640625" customWidth="1"/>
  </cols>
  <sheetData>
    <row r="1" spans="1:6" ht="24.75" customHeight="1" x14ac:dyDescent="0.2">
      <c r="A1" t="s">
        <v>22</v>
      </c>
    </row>
    <row r="3" spans="1:6" x14ac:dyDescent="0.2">
      <c r="A3" t="s">
        <v>7</v>
      </c>
    </row>
    <row r="5" spans="1:6" x14ac:dyDescent="0.2">
      <c r="A5" t="s">
        <v>0</v>
      </c>
      <c r="E5" t="str">
        <f>IF(年間給与所得・基礎控除額算出表!D5="","",年間給与所得・基礎控除額算出表!D5)</f>
        <v/>
      </c>
      <c r="F5" t="s">
        <v>1</v>
      </c>
    </row>
    <row r="7" spans="1:6" x14ac:dyDescent="0.2">
      <c r="A7" t="s">
        <v>3</v>
      </c>
      <c r="D7" t="s">
        <v>5</v>
      </c>
    </row>
    <row r="9" spans="1:6" x14ac:dyDescent="0.2">
      <c r="A9">
        <v>1</v>
      </c>
      <c r="B9" t="s">
        <v>6</v>
      </c>
      <c r="C9" s="1">
        <v>740999</v>
      </c>
      <c r="D9" t="s">
        <v>4</v>
      </c>
    </row>
    <row r="10" spans="1:6" x14ac:dyDescent="0.2">
      <c r="A10" s="1">
        <v>741000</v>
      </c>
      <c r="B10" t="s">
        <v>6</v>
      </c>
      <c r="C10" s="1">
        <v>2190999</v>
      </c>
      <c r="D10" t="s">
        <v>44</v>
      </c>
    </row>
    <row r="11" spans="1:6" x14ac:dyDescent="0.2">
      <c r="A11" s="1">
        <v>2191000</v>
      </c>
      <c r="B11" t="s">
        <v>6</v>
      </c>
      <c r="C11" s="1">
        <v>2192999</v>
      </c>
      <c r="D11" t="s">
        <v>45</v>
      </c>
    </row>
    <row r="12" spans="1:6" x14ac:dyDescent="0.2">
      <c r="A12" s="1">
        <v>2193000</v>
      </c>
      <c r="B12" t="s">
        <v>6</v>
      </c>
      <c r="C12" s="1">
        <v>2195999</v>
      </c>
      <c r="D12" t="s">
        <v>46</v>
      </c>
    </row>
    <row r="13" spans="1:6" x14ac:dyDescent="0.2">
      <c r="A13" s="1">
        <v>2196000</v>
      </c>
      <c r="B13" t="s">
        <v>6</v>
      </c>
      <c r="C13" s="1">
        <v>2199999</v>
      </c>
      <c r="D13" t="s">
        <v>47</v>
      </c>
    </row>
    <row r="14" spans="1:6" x14ac:dyDescent="0.2">
      <c r="A14" s="1">
        <v>2200000</v>
      </c>
      <c r="B14" t="s">
        <v>6</v>
      </c>
      <c r="C14" s="1">
        <v>3599999</v>
      </c>
      <c r="D14" t="s">
        <v>48</v>
      </c>
    </row>
    <row r="15" spans="1:6" x14ac:dyDescent="0.2">
      <c r="A15" s="1">
        <v>3600000</v>
      </c>
      <c r="B15" t="s">
        <v>6</v>
      </c>
      <c r="C15" s="1">
        <v>6599999</v>
      </c>
      <c r="D15" t="s">
        <v>49</v>
      </c>
    </row>
    <row r="16" spans="1:6" x14ac:dyDescent="0.2">
      <c r="A16" s="1">
        <v>6600000</v>
      </c>
      <c r="B16" t="s">
        <v>6</v>
      </c>
      <c r="C16" s="1">
        <v>8499999</v>
      </c>
      <c r="D16" t="s">
        <v>50</v>
      </c>
    </row>
    <row r="17" spans="1:4" x14ac:dyDescent="0.2">
      <c r="A17" s="1">
        <v>8500000</v>
      </c>
      <c r="B17" t="s">
        <v>6</v>
      </c>
      <c r="D17" t="s">
        <v>51</v>
      </c>
    </row>
    <row r="20" spans="1:4" x14ac:dyDescent="0.2">
      <c r="C20" t="s">
        <v>8</v>
      </c>
    </row>
    <row r="21" spans="1:4" x14ac:dyDescent="0.2">
      <c r="C21">
        <f>IF(E5&lt;=C9,0,0)</f>
        <v>0</v>
      </c>
    </row>
    <row r="22" spans="1:4" x14ac:dyDescent="0.2">
      <c r="C22">
        <f>IF(AND($E$5&gt;=A10,$E$5&lt;=C10),$E$5-740000,0)</f>
        <v>0</v>
      </c>
    </row>
    <row r="23" spans="1:4" x14ac:dyDescent="0.2">
      <c r="C23">
        <f>IF(AND($E$5&gt;=A11,$E$5&lt;=C11),1451000,0)</f>
        <v>0</v>
      </c>
    </row>
    <row r="24" spans="1:4" x14ac:dyDescent="0.2">
      <c r="C24">
        <f>IF(AND($E$5&gt;=A12,$E$5&lt;=C12),1453000,0)</f>
        <v>0</v>
      </c>
    </row>
    <row r="25" spans="1:4" x14ac:dyDescent="0.2">
      <c r="C25">
        <f>IF(AND($E$5&gt;=A13,$E$5&lt;=C13),1456000,0)</f>
        <v>0</v>
      </c>
    </row>
    <row r="26" spans="1:4" x14ac:dyDescent="0.2">
      <c r="C26">
        <f>IF(AND($E$5&gt;=A14,$E$5&lt;=C14),ROUNDDOWN($E$5/4,-3)*2.8-80000,0)</f>
        <v>0</v>
      </c>
    </row>
    <row r="27" spans="1:4" x14ac:dyDescent="0.2">
      <c r="C27">
        <f>IF(AND($E$5&gt;=A15,$E$5&lt;=C15),ROUNDDOWN($E$5/4,-3)*3.2-440000,0)</f>
        <v>0</v>
      </c>
    </row>
    <row r="28" spans="1:4" x14ac:dyDescent="0.2">
      <c r="C28">
        <f>IF(AND($E$5&gt;=A16,$E$5&lt;=C16),ROUNDDOWN($E$5*0.9,0)-1100000,0)</f>
        <v>0</v>
      </c>
    </row>
    <row r="29" spans="1:4" x14ac:dyDescent="0.2">
      <c r="C29" t="e">
        <f>IF($E$5&gt;=A17,$E$5-1950000,0)</f>
        <v>#VALUE!</v>
      </c>
    </row>
    <row r="30" spans="1:4" x14ac:dyDescent="0.2">
      <c r="A30" t="s">
        <v>9</v>
      </c>
      <c r="C30" t="e">
        <f>SUM(C21:C29)</f>
        <v>#VALUE!</v>
      </c>
    </row>
    <row r="33" spans="1:5" x14ac:dyDescent="0.2">
      <c r="A33" t="s">
        <v>23</v>
      </c>
    </row>
    <row r="35" spans="1:5" x14ac:dyDescent="0.2">
      <c r="A35" s="23" t="s">
        <v>37</v>
      </c>
      <c r="B35" s="23"/>
      <c r="C35" s="23"/>
      <c r="D35" s="2" t="s">
        <v>43</v>
      </c>
    </row>
    <row r="36" spans="1:5" x14ac:dyDescent="0.2">
      <c r="A36" s="2"/>
      <c r="B36" s="2"/>
      <c r="C36" s="2"/>
      <c r="D36" s="2" t="s">
        <v>60</v>
      </c>
      <c r="E36" s="24"/>
    </row>
    <row r="37" spans="1:5" x14ac:dyDescent="0.2">
      <c r="A37">
        <v>1</v>
      </c>
      <c r="B37" t="s">
        <v>39</v>
      </c>
      <c r="C37">
        <v>1320000</v>
      </c>
      <c r="D37" s="25">
        <v>1040000</v>
      </c>
      <c r="E37" s="25"/>
    </row>
    <row r="38" spans="1:5" x14ac:dyDescent="0.2">
      <c r="A38">
        <v>1320001</v>
      </c>
      <c r="B38" t="s">
        <v>6</v>
      </c>
      <c r="C38">
        <v>3360000</v>
      </c>
      <c r="D38" s="25">
        <v>1040000</v>
      </c>
      <c r="E38" s="25"/>
    </row>
    <row r="39" spans="1:5" x14ac:dyDescent="0.2">
      <c r="A39">
        <v>3360001</v>
      </c>
      <c r="B39" t="s">
        <v>6</v>
      </c>
      <c r="C39">
        <v>4890000</v>
      </c>
      <c r="D39" s="25">
        <v>1040000</v>
      </c>
      <c r="E39" s="25"/>
    </row>
    <row r="40" spans="1:5" x14ac:dyDescent="0.2">
      <c r="A40">
        <v>4890001</v>
      </c>
      <c r="B40" t="s">
        <v>6</v>
      </c>
      <c r="C40">
        <v>6550000</v>
      </c>
      <c r="D40" s="25">
        <v>670000</v>
      </c>
      <c r="E40" s="25"/>
    </row>
    <row r="41" spans="1:5" x14ac:dyDescent="0.2">
      <c r="A41">
        <v>6550001</v>
      </c>
      <c r="B41" t="s">
        <v>6</v>
      </c>
      <c r="C41">
        <v>23500000</v>
      </c>
      <c r="D41">
        <v>620000</v>
      </c>
      <c r="E41" s="25"/>
    </row>
    <row r="42" spans="1:5" x14ac:dyDescent="0.2">
      <c r="A42">
        <v>23500001</v>
      </c>
      <c r="B42" t="s">
        <v>6</v>
      </c>
      <c r="C42">
        <v>24000000</v>
      </c>
      <c r="D42">
        <v>480000</v>
      </c>
      <c r="E42" s="25"/>
    </row>
    <row r="43" spans="1:5" x14ac:dyDescent="0.2">
      <c r="A43">
        <v>24000001</v>
      </c>
      <c r="B43" t="s">
        <v>6</v>
      </c>
      <c r="C43">
        <v>24500000</v>
      </c>
      <c r="D43">
        <v>320000</v>
      </c>
      <c r="E43" s="25"/>
    </row>
    <row r="44" spans="1:5" x14ac:dyDescent="0.2">
      <c r="A44">
        <v>24500001</v>
      </c>
      <c r="B44" t="s">
        <v>6</v>
      </c>
      <c r="C44">
        <v>25000000</v>
      </c>
      <c r="D44">
        <v>160000</v>
      </c>
      <c r="E44" s="25"/>
    </row>
    <row r="45" spans="1:5" x14ac:dyDescent="0.2">
      <c r="A45">
        <v>25000001</v>
      </c>
      <c r="B45" t="s">
        <v>6</v>
      </c>
      <c r="D45">
        <v>0</v>
      </c>
      <c r="E45" s="25"/>
    </row>
    <row r="48" spans="1:5" x14ac:dyDescent="0.2">
      <c r="C48" t="s">
        <v>40</v>
      </c>
    </row>
    <row r="49" spans="1:3" x14ac:dyDescent="0.2">
      <c r="C49" t="e">
        <f>IF(C30&lt;=C37,D37,0)</f>
        <v>#VALUE!</v>
      </c>
    </row>
    <row r="50" spans="1:3" x14ac:dyDescent="0.2">
      <c r="C50" t="e">
        <f>IF(AND($C$30&gt;=A38,$C$30&lt;=C38),D38,0)</f>
        <v>#VALUE!</v>
      </c>
    </row>
    <row r="51" spans="1:3" x14ac:dyDescent="0.2">
      <c r="C51" t="e">
        <f t="shared" ref="C51:C56" si="0">IF(AND($C$30&gt;=A39,$C$30&lt;=C39),D39,0)</f>
        <v>#VALUE!</v>
      </c>
    </row>
    <row r="52" spans="1:3" x14ac:dyDescent="0.2">
      <c r="C52" t="e">
        <f t="shared" si="0"/>
        <v>#VALUE!</v>
      </c>
    </row>
    <row r="53" spans="1:3" x14ac:dyDescent="0.2">
      <c r="C53" t="e">
        <f t="shared" si="0"/>
        <v>#VALUE!</v>
      </c>
    </row>
    <row r="54" spans="1:3" x14ac:dyDescent="0.2">
      <c r="C54" t="e">
        <f t="shared" si="0"/>
        <v>#VALUE!</v>
      </c>
    </row>
    <row r="55" spans="1:3" x14ac:dyDescent="0.2">
      <c r="C55" t="e">
        <f t="shared" si="0"/>
        <v>#VALUE!</v>
      </c>
    </row>
    <row r="56" spans="1:3" x14ac:dyDescent="0.2">
      <c r="C56" t="e">
        <f t="shared" si="0"/>
        <v>#VALUE!</v>
      </c>
    </row>
    <row r="57" spans="1:3" x14ac:dyDescent="0.2">
      <c r="C57" t="e">
        <f>IF($C$30&gt;=A45,D45,0)</f>
        <v>#VALUE!</v>
      </c>
    </row>
    <row r="59" spans="1:3" x14ac:dyDescent="0.2">
      <c r="A59" t="s">
        <v>41</v>
      </c>
      <c r="C59" t="e">
        <f>SUM(C49:C58)</f>
        <v>#VALUE!</v>
      </c>
    </row>
  </sheetData>
  <mergeCells count="1">
    <mergeCell ref="A35:C3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年間給与所得・基礎控除額算出表</vt:lpstr>
      <vt:lpstr>計算シート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まいぼた</dc:creator>
  <cp:lastPrinted>2026-09-15T00:18:59Z</cp:lastPrinted>
  <dcterms:created xsi:type="dcterms:W3CDTF">2018-10-03T05:16:21Z</dcterms:created>
  <dcterms:modified xsi:type="dcterms:W3CDTF">2026-09-15T00:23:16Z</dcterms:modified>
</cp:coreProperties>
</file>